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C:\Users\pc\Desktop\"/>
    </mc:Choice>
  </mc:AlternateContent>
  <bookViews>
    <workbookView xWindow="-120" yWindow="-120" windowWidth="20730" windowHeight="11160" activeTab="2"/>
  </bookViews>
  <sheets>
    <sheet name="Sheet1" sheetId="1" r:id="rId1"/>
    <sheet name="Sheet2" sheetId="2" r:id="rId2"/>
    <sheet name="Sheet3" sheetId="3" r:id="rId3"/>
  </sheets>
  <definedNames>
    <definedName name="_xlnm._FilterDatabase" localSheetId="0" hidden="1">Sheet1!$A$1:$K$76</definedName>
  </definedNames>
  <calcPr calcId="152511"/>
  <pivotCaches>
    <pivotCache cacheId="0" r:id="rId4"/>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1" i="3" l="1"/>
  <c r="H19" i="3" l="1"/>
  <c r="G19" i="3"/>
  <c r="F19" i="3"/>
  <c r="E3" i="2"/>
  <c r="E4" i="2"/>
  <c r="E5" i="2"/>
  <c r="E6" i="2"/>
  <c r="E7" i="2"/>
  <c r="E8" i="2"/>
  <c r="E9" i="2"/>
  <c r="E10" i="2"/>
  <c r="E11" i="2"/>
  <c r="E12" i="2"/>
  <c r="E13" i="2"/>
  <c r="E14" i="2"/>
  <c r="E15" i="2"/>
  <c r="E2" i="2"/>
  <c r="E48" i="1"/>
  <c r="E45" i="1"/>
  <c r="E44" i="1"/>
  <c r="E42" i="1"/>
  <c r="H41" i="1"/>
  <c r="E39" i="1"/>
  <c r="E37" i="1"/>
  <c r="H34" i="1"/>
  <c r="H31" i="1"/>
  <c r="E29" i="1"/>
  <c r="E23" i="1"/>
  <c r="H21" i="1"/>
  <c r="I17" i="1"/>
  <c r="H17" i="1"/>
  <c r="E13" i="1"/>
  <c r="E12" i="1"/>
  <c r="E11" i="1"/>
  <c r="H10" i="1"/>
  <c r="H6" i="1"/>
  <c r="I5" i="1"/>
  <c r="G5" i="1"/>
  <c r="H5" i="1" s="1"/>
  <c r="G4" i="1"/>
  <c r="I3" i="1"/>
  <c r="H3" i="1"/>
  <c r="G3" i="1" s="1"/>
  <c r="G2" i="1"/>
</calcChain>
</file>

<file path=xl/sharedStrings.xml><?xml version="1.0" encoding="utf-8"?>
<sst xmlns="http://schemas.openxmlformats.org/spreadsheetml/2006/main" count="460" uniqueCount="124">
  <si>
    <t>ردیف</t>
  </si>
  <si>
    <t>نوع متریال</t>
  </si>
  <si>
    <t>مقدار</t>
  </si>
  <si>
    <t>واحد</t>
  </si>
  <si>
    <t>بهای کل</t>
  </si>
  <si>
    <t>پرداخت شده</t>
  </si>
  <si>
    <t>توضیحات</t>
  </si>
  <si>
    <t>میلگرد اپوکسی</t>
  </si>
  <si>
    <t>تن</t>
  </si>
  <si>
    <t>دلار</t>
  </si>
  <si>
    <t>اپوراد</t>
  </si>
  <si>
    <t>سنگ</t>
  </si>
  <si>
    <t>کوبیک ۱۰در۱۰</t>
  </si>
  <si>
    <t>ستاره کویر</t>
  </si>
  <si>
    <t>فایبرسمنت</t>
  </si>
  <si>
    <t>20mm</t>
  </si>
  <si>
    <t>شرکت کنامیت</t>
  </si>
  <si>
    <t>6mm</t>
  </si>
  <si>
    <t>مترمربع</t>
  </si>
  <si>
    <t>دیوار پوشش سیمان پارت</t>
  </si>
  <si>
    <t>10mm</t>
  </si>
  <si>
    <t>16mm</t>
  </si>
  <si>
    <t>اسپیسر کاشی</t>
  </si>
  <si>
    <t>چند مدل اسپیسر مطابق فاکتور</t>
  </si>
  <si>
    <t>شرکت آرپیکو</t>
  </si>
  <si>
    <t>8mm</t>
  </si>
  <si>
    <t>18mm</t>
  </si>
  <si>
    <t xml:space="preserve">فایبرسمنت </t>
  </si>
  <si>
    <t>8mm wood</t>
  </si>
  <si>
    <t>آجر نسوز</t>
  </si>
  <si>
    <t>شرکت یکتای زاینده رود</t>
  </si>
  <si>
    <t>10mm wood</t>
  </si>
  <si>
    <t>12mm</t>
  </si>
  <si>
    <t>چسب سرامیک و پودر بندکشی</t>
  </si>
  <si>
    <t>شرکت فلکس felex</t>
  </si>
  <si>
    <t>طرح آجر</t>
  </si>
  <si>
    <t xml:space="preserve">شرکت کنامیت </t>
  </si>
  <si>
    <t>14mm</t>
  </si>
  <si>
    <t>battone</t>
  </si>
  <si>
    <t>4mm 60*60</t>
  </si>
  <si>
    <t>طرح اجر رنگ شده</t>
  </si>
  <si>
    <t>کوبیک ۱۰ در ۱۰</t>
  </si>
  <si>
    <t>9mm</t>
  </si>
  <si>
    <t>شرکت آبرسانی آریانا</t>
  </si>
  <si>
    <t>9mm free</t>
  </si>
  <si>
    <t>16mm free</t>
  </si>
  <si>
    <t>سرامیک</t>
  </si>
  <si>
    <t>کاشی نیلو</t>
  </si>
  <si>
    <t>آجر</t>
  </si>
  <si>
    <t>englisi 2 cm</t>
  </si>
  <si>
    <t>قالب</t>
  </si>
  <si>
    <t>آجر البرز</t>
  </si>
  <si>
    <t>تومان</t>
  </si>
  <si>
    <t>pallet</t>
  </si>
  <si>
    <t>عدد</t>
  </si>
  <si>
    <t>nescafe</t>
  </si>
  <si>
    <t>shamoti sonati</t>
  </si>
  <si>
    <t>white sonati</t>
  </si>
  <si>
    <t>englisi sonati</t>
  </si>
  <si>
    <t>englisi 10*10</t>
  </si>
  <si>
    <t>englisi rock</t>
  </si>
  <si>
    <t>englisi antic</t>
  </si>
  <si>
    <t>shamoti antic</t>
  </si>
  <si>
    <t>گرانیت قرمز</t>
  </si>
  <si>
    <t>معدن رنجبر</t>
  </si>
  <si>
    <t>طرف تجاری</t>
  </si>
  <si>
    <t xml:space="preserve">gfrpمیلگرد اپوکسی </t>
  </si>
  <si>
    <t xml:space="preserve">مشخصات فنی </t>
  </si>
  <si>
    <t>بها واحد $</t>
  </si>
  <si>
    <t>بدهی $</t>
  </si>
  <si>
    <t>(blank)</t>
  </si>
  <si>
    <t>Grand Total</t>
  </si>
  <si>
    <t>Sum of بهای کل</t>
  </si>
  <si>
    <t>Sum of پرداخت شده</t>
  </si>
  <si>
    <t>بدهی</t>
  </si>
  <si>
    <t>نوع کالا</t>
  </si>
  <si>
    <t>جمع وجوه پرداختی</t>
  </si>
  <si>
    <t xml:space="preserve">جمع بدهی </t>
  </si>
  <si>
    <t>تعداد محمولات ارسالی</t>
  </si>
  <si>
    <t>سنگ کوبیک</t>
  </si>
  <si>
    <t>شرکت ابر سازه آریانا</t>
  </si>
  <si>
    <t>آجر فروردین</t>
  </si>
  <si>
    <t>آجر کلانتری</t>
  </si>
  <si>
    <t>خانم عراقی زاده</t>
  </si>
  <si>
    <t>دیوارپوش فیبرگلاس</t>
  </si>
  <si>
    <t>3 تریلی</t>
  </si>
  <si>
    <t>4 تریلی</t>
  </si>
  <si>
    <t>1 تریلی</t>
  </si>
  <si>
    <t>6 تریلی</t>
  </si>
  <si>
    <t>مبلغ کل خرید</t>
  </si>
  <si>
    <t>فهرست کامل کالاهای خریداری شده از تولید کنندگان داخلی  ایران ( محمولات ارسالی برای آقای معمر عبداله حسن در عراق)</t>
  </si>
  <si>
    <t>سنگ گرانیت</t>
  </si>
  <si>
    <t>سنگ کوپ گرانیت</t>
  </si>
  <si>
    <t xml:space="preserve">117-120 - 122 - 123 124 - 125 - 126 - 127 - 130 - 131 - 133 - 146 - 150 - 160 - 162 - 164- </t>
  </si>
  <si>
    <t xml:space="preserve"> EA2 - EA3 - 1403354</t>
  </si>
  <si>
    <t>شماره فاکتورهای فروش</t>
  </si>
  <si>
    <t>36 تریلی</t>
  </si>
  <si>
    <t>1402280 - 02102023</t>
  </si>
  <si>
    <t>44 تریلی</t>
  </si>
  <si>
    <t>318 - 319 - 433 - 434 - 4345 - 437 - 436 - 451 - 453 - 454 - 455 - 648 - 649 - 650 - 651 - 653 - 654 - 655 - 678 - 679 - 680 - 681 - 682 - 684 - 692 - 693 - 721 - 722 - 865 - 866 - 867 - 868 - 893 - 894 - 897 - 898 - 899 - 900 - 1051 - 1050 - 1042 - 1045 - 1119 - 1119R - 1133 - 1251 - 1348 - 1349 - 1356 - 1424 1425 - 1426- 1427</t>
  </si>
  <si>
    <t>Contract No: 001025</t>
  </si>
  <si>
    <t>1714 - 1715 - 1716 - 1717</t>
  </si>
  <si>
    <t xml:space="preserve">12 تریلی </t>
  </si>
  <si>
    <t xml:space="preserve">Invoice: 26/06/2026 </t>
  </si>
  <si>
    <t>سنگبری سادات شجره</t>
  </si>
  <si>
    <t xml:space="preserve">1 تریلی </t>
  </si>
  <si>
    <t>بخشی از یک محموله</t>
  </si>
  <si>
    <t>____</t>
  </si>
  <si>
    <t>کیفیت کالای ارسالی ضعیف و غیر استاندارد بوده حسب مذاکره با مدیر فروش کارخانه، اشکال محمولات ارسالی را پذیرفته و متعهد به جبران خسارت گردیده لیکن هنوز اقدامی نکرده است.</t>
  </si>
  <si>
    <t>مدارک نزد طرف تجاری</t>
  </si>
  <si>
    <t>یکفقره سفته 5 میلیارد ریالی</t>
  </si>
  <si>
    <t>--</t>
  </si>
  <si>
    <t>یک فقره چک 50 میلیارد ریالی عهده جاری سپه شرکت</t>
  </si>
  <si>
    <t xml:space="preserve">دو فقره چک 1 و 3 میلیاردی عهده سپه شرکت دارای دو اجرائیه </t>
  </si>
  <si>
    <t xml:space="preserve">چک مورد اشاره برگشت شده ولی اجرائی  نشده است. تامین اجتماعی نجف آباد به شرکت اعلام کرده بدهی کاشی نیلو را به سازمان بپردازید. اجرائیه تامین اجتماعی منتهی به مسدودی حساب عباس هادلی در بانک ملت  به درخواست تامین اجتماعی سربندر شده است. حکم605 </t>
  </si>
  <si>
    <t>فقط قرارداد داریم</t>
  </si>
  <si>
    <t>شرکت از ایشان بستانکار است. به همراه یکی از محمولات ردیف 12 ارسال شد</t>
  </si>
  <si>
    <t>قرارداد داریم (دو امضا عباس و معمر)</t>
  </si>
  <si>
    <t xml:space="preserve">یکی از بارها با کالا ردیف 10 ارسال شد. بعلت افزایش بدهی و عدم تسویه معمر به فروشنده اعلام شد ارسال را متقف کند. متعاقبا معمر و کعبی با اظهارات کذب در مورد عباس هادلی، تقاضای ارسال بار کردند. </t>
  </si>
  <si>
    <t>قرارداد داریم با دو امضا حمدان و معمر</t>
  </si>
  <si>
    <t>کالای ارسالی تولید تینا سفال بوده و کیفیت نازلی داشته که صورتجلسه به امضاء طرف رسیده است</t>
  </si>
  <si>
    <t>جمع کل</t>
  </si>
  <si>
    <t>جواهر نشان یاسین</t>
  </si>
  <si>
    <t>سرمایه گذاری</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</si>
</sst>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d/mm/yyyy"/>
    <numFmt numFmtId="165" formatCode="[$$]#,##0"/>
  </numFmts>
  <fonts count="14">
    <font>
      <sz val="11"/>
      <color rgb="FF000000"/>
      <name val="Arial"/>
      <scheme val="minor"/>
    </font>
    <font>
      <sz val="11"/>
      <name val="Calibri"/>
      <family val="2"/>
    </font>
    <font>
      <sz val="10"/>
      <name val="Arial"/>
      <family val="2"/>
    </font>
    <font>
      <sz val="10"/>
      <color rgb="FF434343"/>
      <name val="Lato"/>
    </font>
    <font>
      <sz val="10"/>
      <name val="Calibri"/>
      <family val="2"/>
    </font>
    <font>
      <sz val="11"/>
      <name val="Calibri"/>
      <family val="2"/>
    </font>
    <font>
      <b/>
      <sz val="12"/>
      <name val="Calibri"/>
      <family val="2"/>
    </font>
    <font>
      <sz val="10"/>
      <name val="Arial"/>
      <family val="2"/>
    </font>
    <font>
      <sz val="11"/>
      <name val="Calibri"/>
      <family val="2"/>
    </font>
    <font>
      <sz val="11"/>
      <color rgb="FF000000"/>
      <name val="Arial"/>
      <family val="2"/>
      <scheme val="minor"/>
    </font>
    <font>
      <b/>
      <sz val="10"/>
      <color rgb="FF000000"/>
      <name val="Arial"/>
      <family val="2"/>
      <scheme val="minor"/>
    </font>
    <font>
      <b/>
      <sz val="12"/>
      <color rgb="FF000000"/>
      <name val="Arial"/>
      <family val="2"/>
      <scheme val="minor"/>
    </font>
    <font>
      <b/>
      <sz val="11"/>
      <color rgb="FF000000"/>
      <name val="Arial"/>
      <family val="2"/>
      <scheme val="minor"/>
    </font>
    <font>
      <b/>
      <sz val="16"/>
      <color rgb="FF000000"/>
      <name val="Arial"/>
      <family val="2"/>
      <scheme val="minor"/>
    </font>
  </fonts>
  <fills count="2">
    <fill>
      <patternFill patternType="none"/>
    </fill>
    <fill>
      <patternFill patternType="gray125"/>
    </fill>
  </fills>
  <borders count="2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s>
  <cellStyleXfs count="1">
    <xf numFmtId="0" fontId="0" fillId="0" borderId="0"/>
  </cellStyleXfs>
  <cellXfs count="77">
    <xf numFmtId="0" fontId="0" fillId="0" borderId="0" xfId="0" applyFont="1" applyAlignment="1"/>
    <xf numFmtId="0" fontId="1" fillId="0" borderId="0" xfId="0" applyFont="1"/>
    <xf numFmtId="0" fontId="1" fillId="0" borderId="1" xfId="0" applyFont="1" applyBorder="1" applyAlignment="1"/>
    <xf numFmtId="0" fontId="1" fillId="0" borderId="1" xfId="0" applyFont="1" applyBorder="1"/>
    <xf numFmtId="164" fontId="2" fillId="0" borderId="1" xfId="0" applyNumberFormat="1" applyFont="1" applyBorder="1" applyAlignment="1">
      <alignment horizontal="center"/>
    </xf>
    <xf numFmtId="0" fontId="2" fillId="0" borderId="1" xfId="0" applyFont="1" applyBorder="1" applyAlignment="1">
      <alignment horizontal="center"/>
    </xf>
    <xf numFmtId="165" fontId="3" fillId="0" borderId="1" xfId="0" applyNumberFormat="1" applyFont="1" applyBorder="1" applyAlignment="1">
      <alignment horizontal="center"/>
    </xf>
    <xf numFmtId="0" fontId="4" fillId="0" borderId="1" xfId="0" applyFont="1" applyBorder="1"/>
    <xf numFmtId="0" fontId="0" fillId="0" borderId="1" xfId="0" applyFont="1" applyBorder="1" applyAlignment="1"/>
    <xf numFmtId="0" fontId="5" fillId="0" borderId="1" xfId="0" applyFont="1" applyBorder="1" applyAlignment="1"/>
    <xf numFmtId="0" fontId="6" fillId="0" borderId="1" xfId="0" applyFont="1" applyBorder="1" applyAlignment="1"/>
    <xf numFmtId="0" fontId="7" fillId="0" borderId="1" xfId="0" applyFont="1" applyBorder="1" applyAlignment="1">
      <alignment horizontal="center"/>
    </xf>
    <xf numFmtId="0" fontId="0" fillId="0" borderId="0" xfId="0" pivotButton="1" applyFont="1" applyAlignment="1"/>
    <xf numFmtId="0" fontId="0" fillId="0" borderId="0" xfId="0" applyFont="1" applyAlignment="1">
      <alignment horizontal="left"/>
    </xf>
    <xf numFmtId="0" fontId="0" fillId="0" borderId="0" xfId="0" applyNumberFormat="1" applyFont="1" applyAlignment="1"/>
    <xf numFmtId="0" fontId="8" fillId="0" borderId="1" xfId="0" applyFont="1" applyBorder="1" applyAlignment="1"/>
    <xf numFmtId="0" fontId="9" fillId="0" borderId="0" xfId="0" applyFont="1" applyAlignment="1"/>
    <xf numFmtId="1" fontId="6" fillId="0" borderId="1" xfId="0" applyNumberFormat="1" applyFont="1" applyBorder="1" applyAlignment="1"/>
    <xf numFmtId="1" fontId="1" fillId="0" borderId="1" xfId="0" applyNumberFormat="1" applyFont="1" applyBorder="1"/>
    <xf numFmtId="1" fontId="1" fillId="0" borderId="0" xfId="0" applyNumberFormat="1" applyFont="1"/>
    <xf numFmtId="1" fontId="0" fillId="0" borderId="0" xfId="0" applyNumberFormat="1" applyFont="1" applyAlignment="1"/>
    <xf numFmtId="0" fontId="10" fillId="0" borderId="1" xfId="0" applyFont="1" applyBorder="1" applyAlignment="1">
      <alignment horizontal="center" vertical="center"/>
    </xf>
    <xf numFmtId="0" fontId="0" fillId="0" borderId="0" xfId="0" applyFont="1" applyAlignment="1">
      <alignment horizontal="center" vertical="center"/>
    </xf>
    <xf numFmtId="0" fontId="10" fillId="0" borderId="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10" fillId="0" borderId="8" xfId="0" applyFont="1" applyBorder="1" applyAlignment="1">
      <alignment horizontal="center" vertical="center"/>
    </xf>
    <xf numFmtId="0" fontId="10" fillId="0" borderId="9" xfId="0" applyFont="1" applyBorder="1" applyAlignment="1">
      <alignment horizontal="center" vertical="center"/>
    </xf>
    <xf numFmtId="0" fontId="10" fillId="0" borderId="9" xfId="0" applyFont="1" applyBorder="1" applyAlignment="1">
      <alignment horizontal="center" vertical="center" wrapText="1"/>
    </xf>
    <xf numFmtId="0" fontId="0" fillId="0" borderId="10" xfId="0" applyFont="1" applyBorder="1" applyAlignment="1"/>
    <xf numFmtId="0" fontId="10" fillId="0" borderId="11" xfId="0" applyFont="1" applyBorder="1" applyAlignment="1">
      <alignment horizontal="center" vertical="center"/>
    </xf>
    <xf numFmtId="0" fontId="0" fillId="0" borderId="12" xfId="0" applyFont="1" applyBorder="1" applyAlignment="1"/>
    <xf numFmtId="0" fontId="10" fillId="0" borderId="13" xfId="0" applyFont="1" applyFill="1" applyBorder="1" applyAlignment="1">
      <alignment horizontal="center" vertical="center"/>
    </xf>
    <xf numFmtId="0" fontId="10" fillId="0" borderId="14" xfId="0" applyFont="1" applyBorder="1" applyAlignment="1">
      <alignment horizontal="center" vertical="center" wrapText="1"/>
    </xf>
    <xf numFmtId="0" fontId="12" fillId="0" borderId="14" xfId="0" applyFont="1" applyBorder="1" applyAlignment="1">
      <alignment horizontal="center" vertical="center" wrapText="1"/>
    </xf>
    <xf numFmtId="0" fontId="0" fillId="0" borderId="0" xfId="0" applyFont="1" applyBorder="1" applyAlignment="1"/>
    <xf numFmtId="1" fontId="11" fillId="0" borderId="3" xfId="0" applyNumberFormat="1" applyFont="1" applyBorder="1" applyAlignment="1">
      <alignment horizontal="center" vertical="center" wrapText="1"/>
    </xf>
    <xf numFmtId="1" fontId="10" fillId="0" borderId="9" xfId="0" applyNumberFormat="1" applyFont="1" applyBorder="1" applyAlignment="1">
      <alignment horizontal="center" vertical="center"/>
    </xf>
    <xf numFmtId="1" fontId="10" fillId="0" borderId="1" xfId="0" applyNumberFormat="1" applyFont="1" applyBorder="1" applyAlignment="1">
      <alignment horizontal="center" vertical="center"/>
    </xf>
    <xf numFmtId="1" fontId="10" fillId="0" borderId="1" xfId="0" applyNumberFormat="1" applyFont="1" applyBorder="1" applyAlignment="1">
      <alignment horizontal="center" vertical="center" wrapText="1"/>
    </xf>
    <xf numFmtId="0" fontId="11" fillId="0" borderId="3" xfId="0" applyFont="1" applyBorder="1" applyAlignment="1">
      <alignment horizontal="center" vertical="center" wrapText="1" readingOrder="2"/>
    </xf>
    <xf numFmtId="0" fontId="10" fillId="0" borderId="9" xfId="0" applyFont="1" applyBorder="1" applyAlignment="1">
      <alignment horizontal="center" vertical="center" readingOrder="2"/>
    </xf>
    <xf numFmtId="0" fontId="10" fillId="0" borderId="1" xfId="0" applyFont="1" applyBorder="1" applyAlignment="1">
      <alignment horizontal="center" vertical="center" wrapText="1" readingOrder="2"/>
    </xf>
    <xf numFmtId="0" fontId="10" fillId="0" borderId="1" xfId="0" applyFont="1" applyBorder="1" applyAlignment="1">
      <alignment horizontal="center" vertical="center" readingOrder="2"/>
    </xf>
    <xf numFmtId="0" fontId="0" fillId="0" borderId="0" xfId="0" applyFont="1" applyAlignment="1">
      <alignment readingOrder="2"/>
    </xf>
    <xf numFmtId="0" fontId="12" fillId="0" borderId="12" xfId="0" applyFont="1" applyBorder="1" applyAlignment="1">
      <alignment horizontal="center" vertical="center" wrapText="1"/>
    </xf>
    <xf numFmtId="0" fontId="12" fillId="0" borderId="12" xfId="0" applyFont="1" applyBorder="1" applyAlignment="1"/>
    <xf numFmtId="0" fontId="12" fillId="0" borderId="14" xfId="0" applyFont="1" applyBorder="1" applyAlignment="1">
      <alignment horizontal="center" vertical="center" wrapText="1" readingOrder="2"/>
    </xf>
    <xf numFmtId="2" fontId="12" fillId="0" borderId="14" xfId="0" applyNumberFormat="1" applyFont="1" applyBorder="1" applyAlignment="1">
      <alignment horizontal="center" vertical="center" wrapText="1"/>
    </xf>
    <xf numFmtId="1" fontId="12" fillId="0" borderId="14" xfId="0" applyNumberFormat="1" applyFont="1" applyBorder="1" applyAlignment="1">
      <alignment horizontal="center" vertical="center" wrapText="1"/>
    </xf>
    <xf numFmtId="0" fontId="12" fillId="0" borderId="15" xfId="0" applyFont="1" applyBorder="1" applyAlignment="1"/>
    <xf numFmtId="1" fontId="12" fillId="0" borderId="19" xfId="0" applyNumberFormat="1" applyFont="1" applyBorder="1" applyAlignment="1">
      <alignment horizontal="center" vertical="center" wrapText="1"/>
    </xf>
    <xf numFmtId="0" fontId="10" fillId="0" borderId="16" xfId="0" applyFont="1" applyFill="1" applyBorder="1" applyAlignment="1">
      <alignment horizontal="center" vertical="center"/>
    </xf>
    <xf numFmtId="1" fontId="11" fillId="0" borderId="20" xfId="0" applyNumberFormat="1" applyFont="1" applyBorder="1" applyAlignment="1">
      <alignment horizontal="center" vertical="center" wrapText="1"/>
    </xf>
    <xf numFmtId="1" fontId="10" fillId="0" borderId="22" xfId="0" applyNumberFormat="1" applyFont="1" applyBorder="1" applyAlignment="1">
      <alignment horizontal="center" vertical="center" wrapText="1"/>
    </xf>
    <xf numFmtId="1" fontId="12" fillId="0" borderId="23" xfId="0" applyNumberFormat="1" applyFont="1" applyBorder="1" applyAlignment="1">
      <alignment horizontal="center" vertical="center" wrapText="1"/>
    </xf>
    <xf numFmtId="1" fontId="12" fillId="0" borderId="0" xfId="0" applyNumberFormat="1" applyFont="1" applyBorder="1" applyAlignment="1">
      <alignment horizontal="center" vertical="center" wrapText="1"/>
    </xf>
    <xf numFmtId="1" fontId="10" fillId="0" borderId="21" xfId="0" applyNumberFormat="1" applyFont="1" applyBorder="1" applyAlignment="1">
      <alignment horizontal="center" vertical="center" wrapText="1"/>
    </xf>
    <xf numFmtId="1" fontId="10" fillId="0" borderId="22" xfId="0" quotePrefix="1" applyNumberFormat="1" applyFont="1" applyBorder="1" applyAlignment="1">
      <alignment horizontal="center" vertical="center"/>
    </xf>
    <xf numFmtId="1" fontId="10" fillId="0" borderId="1" xfId="0" quotePrefix="1" applyNumberFormat="1" applyFont="1" applyBorder="1" applyAlignment="1">
      <alignment horizontal="center" vertical="center"/>
    </xf>
    <xf numFmtId="1" fontId="10" fillId="0" borderId="12" xfId="0" applyNumberFormat="1" applyFont="1" applyBorder="1" applyAlignment="1">
      <alignment horizontal="center" vertical="center" wrapText="1"/>
    </xf>
    <xf numFmtId="0" fontId="10" fillId="0" borderId="12" xfId="0" applyFont="1" applyBorder="1" applyAlignment="1">
      <alignment horizontal="center" vertical="center" wrapText="1"/>
    </xf>
    <xf numFmtId="0" fontId="10" fillId="0" borderId="17" xfId="0" applyFont="1" applyBorder="1" applyAlignment="1">
      <alignment horizontal="center" vertical="center" wrapText="1"/>
    </xf>
    <xf numFmtId="0" fontId="12" fillId="0" borderId="17" xfId="0" applyFont="1" applyBorder="1" applyAlignment="1">
      <alignment horizontal="center" vertical="center" wrapText="1"/>
    </xf>
    <xf numFmtId="0" fontId="12" fillId="0" borderId="24" xfId="0" applyFont="1" applyBorder="1" applyAlignment="1">
      <alignment horizontal="center" vertical="center" wrapText="1"/>
    </xf>
    <xf numFmtId="2" fontId="12" fillId="0" borderId="25" xfId="0" applyNumberFormat="1" applyFont="1" applyBorder="1" applyAlignment="1">
      <alignment horizontal="center" vertical="center" wrapText="1"/>
    </xf>
    <xf numFmtId="1" fontId="12" fillId="0" borderId="25" xfId="0" applyNumberFormat="1" applyFont="1" applyBorder="1" applyAlignment="1">
      <alignment horizontal="center" vertical="center" wrapText="1"/>
    </xf>
    <xf numFmtId="0" fontId="12" fillId="0" borderId="0" xfId="0" applyFont="1" applyBorder="1" applyAlignment="1"/>
    <xf numFmtId="0" fontId="12" fillId="0" borderId="17" xfId="0" quotePrefix="1" applyFont="1" applyBorder="1" applyAlignment="1">
      <alignment horizontal="center" vertical="center" wrapText="1" readingOrder="2"/>
    </xf>
    <xf numFmtId="0" fontId="13" fillId="0" borderId="5" xfId="0" applyFont="1" applyBorder="1" applyAlignment="1">
      <alignment horizontal="center" vertical="center"/>
    </xf>
    <xf numFmtId="0" fontId="13" fillId="0" borderId="6" xfId="0" applyFont="1" applyBorder="1" applyAlignment="1">
      <alignment horizontal="center" vertical="center"/>
    </xf>
    <xf numFmtId="0" fontId="13" fillId="0" borderId="7" xfId="0" applyFont="1" applyBorder="1" applyAlignment="1">
      <alignment horizontal="center" vertical="center"/>
    </xf>
    <xf numFmtId="0" fontId="10" fillId="0" borderId="16" xfId="0" applyFont="1" applyFill="1" applyBorder="1" applyAlignment="1">
      <alignment horizontal="center" vertical="center"/>
    </xf>
    <xf numFmtId="0" fontId="10" fillId="0" borderId="17" xfId="0" applyFont="1" applyFill="1" applyBorder="1" applyAlignment="1">
      <alignment horizontal="center" vertical="center"/>
    </xf>
    <xf numFmtId="0" fontId="10" fillId="0" borderId="18"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pivotCacheDefinition" Target="pivotCache/pivotCacheDefinition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Alireza" refreshedDate="46201.860299074076" createdVersion="7" refreshedVersion="7" minRefreshableVersion="3" recordCount="113">
  <cacheSource type="worksheet">
    <worksheetSource ref="A1:K1048576" sheet="Sheet1"/>
  </cacheSource>
  <cacheFields count="11">
    <cacheField name="ردیف" numFmtId="0">
      <sharedItems containsString="0" containsBlank="1" containsNumber="1" containsInteger="1" minValue="1" maxValue="75"/>
    </cacheField>
    <cacheField name="طرف تجاری" numFmtId="0">
      <sharedItems containsBlank="1" count="14">
        <s v="اپوراد"/>
        <s v="ستاره کویر"/>
        <s v="شرکت کنامیت"/>
        <s v="دیوار پوشش سیمان پارت"/>
        <s v="شرکت آرپیکو"/>
        <s v="شرکت یکتای زاینده رود"/>
        <s v="شرکت فلکس felex"/>
        <s v="شرکت کنامیت "/>
        <s v="شرکت آبرسانی آریانا"/>
        <s v="کاشی نیلو"/>
        <s v="آجر البرز"/>
        <s v="معدن رنجبر"/>
        <m/>
        <s v="اپوراد " u="1"/>
      </sharedItems>
    </cacheField>
    <cacheField name="نوع متریال" numFmtId="0">
      <sharedItems containsBlank="1" count="10">
        <s v="gfrpمیلگرد اپوکسی "/>
        <s v="سنگ"/>
        <s v="فایبرسمنت"/>
        <s v="اسپیسر کاشی"/>
        <s v="فایبرسمنت "/>
        <s v="آجر نسوز"/>
        <s v="چسب سرامیک و پودر بندکشی"/>
        <s v="سرامیک"/>
        <s v="آجر"/>
        <m/>
      </sharedItems>
    </cacheField>
    <cacheField name="مشخصات فنی " numFmtId="0">
      <sharedItems containsBlank="1"/>
    </cacheField>
    <cacheField name="مقدار" numFmtId="0">
      <sharedItems containsString="0" containsBlank="1" containsNumber="1" minValue="3" maxValue="64800"/>
    </cacheField>
    <cacheField name="واحد" numFmtId="0">
      <sharedItems containsBlank="1"/>
    </cacheField>
    <cacheField name="بها واحد $" numFmtId="0">
      <sharedItems containsString="0" containsBlank="1" containsNumber="1" minValue="2.5" maxValue="1000000"/>
    </cacheField>
    <cacheField name="بهای کل" numFmtId="0">
      <sharedItems containsString="0" containsBlank="1" containsNumber="1" minValue="967.68" maxValue="804178125"/>
    </cacheField>
    <cacheField name="پرداخت شده" numFmtId="0">
      <sharedItems containsString="0" containsBlank="1" containsNumber="1" minValue="1004.62" maxValue="300000000"/>
    </cacheField>
    <cacheField name="بدهی $" numFmtId="0">
      <sharedItems containsNonDate="0" containsString="0" containsBlank="1"/>
    </cacheField>
    <cacheField name="توضیحات" numFmtId="0">
      <sharedItems containsBlank="1" count="3">
        <s v="دلار"/>
        <s v="تومان"/>
        <m/>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13">
  <r>
    <n v="1"/>
    <x v="0"/>
    <x v="0"/>
    <s v="میلگرد اپوکسی"/>
    <n v="3"/>
    <s v="تن"/>
    <n v="2650"/>
    <n v="7950"/>
    <n v="3500"/>
    <m/>
    <x v="0"/>
  </r>
  <r>
    <n v="2"/>
    <x v="0"/>
    <x v="0"/>
    <s v="میلگرد اپوکسی"/>
    <n v="7"/>
    <s v="تن"/>
    <n v="2650"/>
    <n v="18550"/>
    <n v="22151"/>
    <m/>
    <x v="0"/>
  </r>
  <r>
    <n v="3"/>
    <x v="0"/>
    <x v="0"/>
    <s v="میلگرد اپوکسی"/>
    <n v="5"/>
    <s v="تن"/>
    <n v="2300"/>
    <n v="11500"/>
    <n v="11500"/>
    <m/>
    <x v="0"/>
  </r>
  <r>
    <n v="4"/>
    <x v="1"/>
    <x v="1"/>
    <s v="کوبیک ۱۰در۱۰"/>
    <n v="26"/>
    <s v="تن"/>
    <n v="89"/>
    <n v="2314"/>
    <n v="4100"/>
    <m/>
    <x v="0"/>
  </r>
  <r>
    <n v="5"/>
    <x v="2"/>
    <x v="2"/>
    <s v="20mm"/>
    <m/>
    <m/>
    <m/>
    <n v="5302.3"/>
    <n v="5302.3"/>
    <m/>
    <x v="0"/>
  </r>
  <r>
    <n v="6"/>
    <x v="3"/>
    <x v="2"/>
    <s v="6mm"/>
    <n v="547.20000000000005"/>
    <s v="مترمربع"/>
    <n v="3.05"/>
    <n v="1668.96"/>
    <n v="6200"/>
    <m/>
    <x v="0"/>
  </r>
  <r>
    <n v="7"/>
    <x v="3"/>
    <x v="2"/>
    <s v="10mm"/>
    <n v="561.6"/>
    <s v="مترمربع"/>
    <n v="4.41"/>
    <n v="2476.6560000000004"/>
    <n v="5000"/>
    <m/>
    <x v="0"/>
  </r>
  <r>
    <n v="8"/>
    <x v="3"/>
    <x v="2"/>
    <s v="16mm"/>
    <n v="345.6"/>
    <s v="مترمربع"/>
    <n v="5.94"/>
    <n v="2052.8640000000005"/>
    <n v="6000"/>
    <m/>
    <x v="0"/>
  </r>
  <r>
    <n v="9"/>
    <x v="4"/>
    <x v="3"/>
    <s v="چند مدل اسپیسر مطابق فاکتور"/>
    <m/>
    <m/>
    <m/>
    <n v="1004.62"/>
    <n v="1004.62"/>
    <m/>
    <x v="0"/>
  </r>
  <r>
    <n v="10"/>
    <x v="3"/>
    <x v="2"/>
    <s v="6mm"/>
    <n v="2462.3999999999996"/>
    <s v="مترمربع"/>
    <n v="3.05"/>
    <n v="7510.3199999999988"/>
    <n v="9300"/>
    <m/>
    <x v="0"/>
  </r>
  <r>
    <n v="11"/>
    <x v="3"/>
    <x v="2"/>
    <s v="8mm"/>
    <n v="1728"/>
    <s v="مترمربع"/>
    <n v="4.05"/>
    <n v="6998.4"/>
    <n v="10000"/>
    <m/>
    <x v="0"/>
  </r>
  <r>
    <n v="12"/>
    <x v="3"/>
    <x v="2"/>
    <s v="18mm"/>
    <n v="921.6"/>
    <s v="مترمربع"/>
    <n v="6.95"/>
    <n v="6405.12"/>
    <n v="5000"/>
    <m/>
    <x v="0"/>
  </r>
  <r>
    <n v="13"/>
    <x v="2"/>
    <x v="4"/>
    <s v="18mm"/>
    <m/>
    <m/>
    <m/>
    <n v="6200"/>
    <n v="6200"/>
    <m/>
    <x v="0"/>
  </r>
  <r>
    <n v="14"/>
    <x v="3"/>
    <x v="2"/>
    <s v="10mm"/>
    <n v="1382.4"/>
    <s v="مترمربع"/>
    <n v="4.95"/>
    <n v="6842.880000000001"/>
    <n v="20000"/>
    <m/>
    <x v="0"/>
  </r>
  <r>
    <n v="15"/>
    <x v="3"/>
    <x v="2"/>
    <s v="8mm wood"/>
    <n v="806.4"/>
    <s v="مترمربع"/>
    <n v="4.25"/>
    <n v="3427.2"/>
    <n v="20000"/>
    <m/>
    <x v="0"/>
  </r>
  <r>
    <n v="16"/>
    <x v="5"/>
    <x v="5"/>
    <m/>
    <m/>
    <m/>
    <m/>
    <n v="13369.824000000001"/>
    <n v="12000"/>
    <m/>
    <x v="0"/>
  </r>
  <r>
    <n v="17"/>
    <x v="3"/>
    <x v="2"/>
    <s v="10mm wood"/>
    <n v="1382.4"/>
    <s v="مترمربع"/>
    <n v="5.2"/>
    <n v="7188.4800000000005"/>
    <n v="15000"/>
    <m/>
    <x v="0"/>
  </r>
  <r>
    <n v="18"/>
    <x v="3"/>
    <x v="2"/>
    <s v="16mm"/>
    <n v="852.48"/>
    <s v="مترمربع"/>
    <n v="5.94"/>
    <n v="5063.7312000000002"/>
    <n v="8333.3333333333339"/>
    <m/>
    <x v="0"/>
  </r>
  <r>
    <n v="19"/>
    <x v="3"/>
    <x v="2"/>
    <s v="12mm"/>
    <n v="1267.2"/>
    <s v="مترمربع"/>
    <n v="5.25"/>
    <n v="6652.8"/>
    <n v="16666.666666666668"/>
    <m/>
    <x v="0"/>
  </r>
  <r>
    <n v="20"/>
    <x v="6"/>
    <x v="6"/>
    <m/>
    <m/>
    <m/>
    <m/>
    <n v="10872"/>
    <n v="10872"/>
    <m/>
    <x v="0"/>
  </r>
  <r>
    <n v="21"/>
    <x v="7"/>
    <x v="4"/>
    <s v="طرح آجر"/>
    <m/>
    <m/>
    <m/>
    <n v="9717"/>
    <n v="9717"/>
    <m/>
    <x v="0"/>
  </r>
  <r>
    <n v="22"/>
    <x v="3"/>
    <x v="2"/>
    <s v="12mm"/>
    <n v="2534.4"/>
    <s v="مترمربع"/>
    <n v="5.25"/>
    <n v="13305.6"/>
    <n v="20000"/>
    <m/>
    <x v="0"/>
  </r>
  <r>
    <n v="23"/>
    <x v="3"/>
    <x v="2"/>
    <s v="12mm"/>
    <n v="1152"/>
    <s v="مترمربع"/>
    <n v="5.25"/>
    <n v="6048"/>
    <n v="20000"/>
    <m/>
    <x v="0"/>
  </r>
  <r>
    <n v="24"/>
    <x v="3"/>
    <x v="2"/>
    <s v="14mm"/>
    <n v="1036.8"/>
    <s v="مترمربع"/>
    <n v="5.45"/>
    <n v="5650.5599999999995"/>
    <n v="5198"/>
    <m/>
    <x v="0"/>
  </r>
  <r>
    <n v="25"/>
    <x v="3"/>
    <x v="2"/>
    <s v="8mm wood"/>
    <n v="1612.8"/>
    <s v="مترمربع"/>
    <n v="4.2"/>
    <n v="6773.76"/>
    <n v="10822"/>
    <m/>
    <x v="0"/>
  </r>
  <r>
    <n v="26"/>
    <x v="3"/>
    <x v="2"/>
    <s v="battone"/>
    <n v="150"/>
    <s v="مترمربع"/>
    <n v="7"/>
    <n v="1050"/>
    <m/>
    <m/>
    <x v="0"/>
  </r>
  <r>
    <n v="27"/>
    <x v="3"/>
    <x v="2"/>
    <s v="4mm 60*60"/>
    <n v="432"/>
    <s v="مترمربع"/>
    <n v="2.95"/>
    <n v="1274.4000000000001"/>
    <m/>
    <m/>
    <x v="0"/>
  </r>
  <r>
    <n v="28"/>
    <x v="3"/>
    <x v="2"/>
    <s v="8mm"/>
    <n v="4838.3999999999996"/>
    <s v="مترمربع"/>
    <n v="4.05"/>
    <n v="19595.519999999997"/>
    <m/>
    <m/>
    <x v="0"/>
  </r>
  <r>
    <n v="29"/>
    <x v="3"/>
    <x v="2"/>
    <s v="10mm"/>
    <n v="1382.4"/>
    <s v="مترمربع"/>
    <n v="4.95"/>
    <n v="6842.880000000001"/>
    <m/>
    <m/>
    <x v="0"/>
  </r>
  <r>
    <n v="30"/>
    <x v="2"/>
    <x v="2"/>
    <s v="طرح اجر رنگ شده"/>
    <m/>
    <m/>
    <m/>
    <n v="7776"/>
    <n v="7776"/>
    <m/>
    <x v="0"/>
  </r>
  <r>
    <n v="31"/>
    <x v="3"/>
    <x v="2"/>
    <s v="16mm"/>
    <n v="921.6"/>
    <s v="مترمربع"/>
    <n v="5.95"/>
    <n v="5483.52"/>
    <m/>
    <m/>
    <x v="0"/>
  </r>
  <r>
    <n v="32"/>
    <x v="3"/>
    <x v="2"/>
    <s v="18mm"/>
    <n v="806.4"/>
    <s v="مترمربع"/>
    <n v="6.95"/>
    <n v="5604.48"/>
    <m/>
    <m/>
    <x v="0"/>
  </r>
  <r>
    <n v="33"/>
    <x v="1"/>
    <x v="1"/>
    <s v="کوبیک ۱۰ در ۱۰"/>
    <m/>
    <m/>
    <m/>
    <n v="2100"/>
    <n v="2100"/>
    <m/>
    <x v="0"/>
  </r>
  <r>
    <n v="34"/>
    <x v="3"/>
    <x v="2"/>
    <s v="10mm"/>
    <n v="1497.6"/>
    <s v="مترمربع"/>
    <n v="4.95"/>
    <n v="7413.12"/>
    <m/>
    <m/>
    <x v="0"/>
  </r>
  <r>
    <n v="35"/>
    <x v="3"/>
    <x v="2"/>
    <s v="9mm"/>
    <n v="1728"/>
    <s v="مترمربع"/>
    <n v="3.4729999999999999"/>
    <n v="6001.3440000000001"/>
    <m/>
    <m/>
    <x v="0"/>
  </r>
  <r>
    <n v="36"/>
    <x v="3"/>
    <x v="2"/>
    <s v="9mm"/>
    <n v="2808"/>
    <s v="مترمربع"/>
    <n v="3.4729999999999999"/>
    <n v="9752.1839999999993"/>
    <m/>
    <m/>
    <x v="0"/>
  </r>
  <r>
    <n v="37"/>
    <x v="3"/>
    <x v="2"/>
    <s v="6mm"/>
    <n v="2073.6"/>
    <s v="مترمربع"/>
    <n v="3.3"/>
    <n v="6842.8799999999992"/>
    <m/>
    <m/>
    <x v="0"/>
  </r>
  <r>
    <n v="38"/>
    <x v="3"/>
    <x v="2"/>
    <s v="12mm"/>
    <n v="2160"/>
    <s v="مترمربع"/>
    <n v="5.5"/>
    <n v="11880"/>
    <m/>
    <m/>
    <x v="0"/>
  </r>
  <r>
    <n v="39"/>
    <x v="3"/>
    <x v="2"/>
    <s v="4mm 60*60"/>
    <n v="345.6"/>
    <s v="مترمربع"/>
    <n v="2.8"/>
    <n v="967.68"/>
    <m/>
    <m/>
    <x v="0"/>
  </r>
  <r>
    <n v="40"/>
    <x v="8"/>
    <x v="0"/>
    <s v="12mm"/>
    <m/>
    <m/>
    <m/>
    <n v="10477"/>
    <n v="10477"/>
    <m/>
    <x v="0"/>
  </r>
  <r>
    <n v="41"/>
    <x v="3"/>
    <x v="2"/>
    <s v="9mm"/>
    <n v="2995.2"/>
    <s v="مترمربع"/>
    <n v="3.4729999999999999"/>
    <n v="10402.329599999999"/>
    <m/>
    <m/>
    <x v="0"/>
  </r>
  <r>
    <n v="42"/>
    <x v="3"/>
    <x v="2"/>
    <s v="12mm"/>
    <n v="1267.2"/>
    <s v="مترمربع"/>
    <n v="5.5"/>
    <n v="6969.6"/>
    <m/>
    <m/>
    <x v="0"/>
  </r>
  <r>
    <n v="43"/>
    <x v="3"/>
    <x v="2"/>
    <s v="18mm"/>
    <n v="1612.8"/>
    <s v="مترمربع"/>
    <n v="7.2"/>
    <n v="11612.16"/>
    <m/>
    <m/>
    <x v="0"/>
  </r>
  <r>
    <n v="44"/>
    <x v="3"/>
    <x v="2"/>
    <s v="14mm"/>
    <n v="2534.4"/>
    <s v="مترمربع"/>
    <n v="5.7"/>
    <n v="14446.080000000002"/>
    <m/>
    <m/>
    <x v="0"/>
  </r>
  <r>
    <n v="45"/>
    <x v="3"/>
    <x v="2"/>
    <s v="9mm free"/>
    <n v="187.2"/>
    <s v="مترمربع"/>
    <n v="3.4729999999999999"/>
    <m/>
    <m/>
    <m/>
    <x v="0"/>
  </r>
  <r>
    <n v="46"/>
    <x v="3"/>
    <x v="2"/>
    <s v="16mm free"/>
    <n v="100.8"/>
    <s v="مترمربع"/>
    <n v="5.94"/>
    <m/>
    <m/>
    <m/>
    <x v="0"/>
  </r>
  <r>
    <n v="47"/>
    <x v="3"/>
    <x v="2"/>
    <s v="battone"/>
    <n v="300"/>
    <s v="مترمربع"/>
    <n v="7"/>
    <n v="2100"/>
    <m/>
    <m/>
    <x v="0"/>
  </r>
  <r>
    <n v="48"/>
    <x v="9"/>
    <x v="7"/>
    <m/>
    <n v="2073.6"/>
    <s v="مترمربع"/>
    <n v="2.85"/>
    <n v="5909.76"/>
    <n v="16835.01684"/>
    <m/>
    <x v="0"/>
  </r>
  <r>
    <n v="49"/>
    <x v="9"/>
    <x v="7"/>
    <m/>
    <n v="14978.52"/>
    <s v="مترمربع"/>
    <n v="2.85"/>
    <n v="42688.781999999999"/>
    <n v="6694.5606690000004"/>
    <m/>
    <x v="0"/>
  </r>
  <r>
    <n v="50"/>
    <x v="9"/>
    <x v="7"/>
    <m/>
    <n v="2799.36"/>
    <s v="مترمربع"/>
    <n v="2.85"/>
    <n v="7978.1760000000004"/>
    <n v="3358.52225"/>
    <m/>
    <x v="0"/>
  </r>
  <r>
    <n v="51"/>
    <x v="9"/>
    <x v="7"/>
    <m/>
    <n v="3110.4"/>
    <s v="مترمربع"/>
    <n v="2.7"/>
    <n v="8398.08"/>
    <n v="5937.2349450000002"/>
    <m/>
    <x v="0"/>
  </r>
  <r>
    <n v="52"/>
    <x v="9"/>
    <x v="7"/>
    <m/>
    <n v="2073.6"/>
    <s v="مترمربع"/>
    <n v="2.7"/>
    <n v="5598.72"/>
    <n v="3381.2341500000002"/>
    <m/>
    <x v="0"/>
  </r>
  <r>
    <n v="53"/>
    <x v="9"/>
    <x v="7"/>
    <m/>
    <n v="2073.6"/>
    <s v="مترمربع"/>
    <n v="2.7"/>
    <n v="5598.72"/>
    <n v="8445.9459459999998"/>
    <m/>
    <x v="0"/>
  </r>
  <r>
    <n v="54"/>
    <x v="9"/>
    <x v="7"/>
    <m/>
    <n v="4147.2"/>
    <s v="مترمربع"/>
    <n v="2.7"/>
    <n v="11197.44"/>
    <n v="5794.7019870000004"/>
    <m/>
    <x v="0"/>
  </r>
  <r>
    <n v="55"/>
    <x v="9"/>
    <x v="7"/>
    <m/>
    <n v="6220.8"/>
    <s v="مترمربع"/>
    <n v="2.7"/>
    <n v="16796.16"/>
    <n v="8278.1456949999993"/>
    <m/>
    <x v="0"/>
  </r>
  <r>
    <n v="56"/>
    <x v="9"/>
    <x v="7"/>
    <m/>
    <n v="2073.6"/>
    <s v="مترمربع"/>
    <n v="2.7"/>
    <n v="5598.72"/>
    <n v="14206.787689999999"/>
    <m/>
    <x v="0"/>
  </r>
  <r>
    <n v="57"/>
    <x v="9"/>
    <x v="7"/>
    <m/>
    <n v="2073.6"/>
    <s v="مترمربع"/>
    <n v="2.7"/>
    <n v="5598.72"/>
    <n v="6578.9473680000001"/>
    <m/>
    <x v="0"/>
  </r>
  <r>
    <n v="58"/>
    <x v="9"/>
    <x v="7"/>
    <m/>
    <n v="1479.52"/>
    <s v="مترمربع"/>
    <n v="2.5"/>
    <n v="3698.8"/>
    <n v="6172.8395060000003"/>
    <m/>
    <x v="0"/>
  </r>
  <r>
    <n v="59"/>
    <x v="9"/>
    <x v="7"/>
    <m/>
    <n v="725"/>
    <s v="مترمربع"/>
    <n v="2.7"/>
    <n v="1957.5"/>
    <n v="5980.8612439999997"/>
    <m/>
    <x v="0"/>
  </r>
  <r>
    <n v="60"/>
    <x v="9"/>
    <x v="7"/>
    <m/>
    <n v="2799.36"/>
    <s v="مترمربع"/>
    <n v="2.7"/>
    <n v="7558.2719999999999"/>
    <n v="10869.56522"/>
    <m/>
    <x v="0"/>
  </r>
  <r>
    <n v="61"/>
    <x v="9"/>
    <x v="7"/>
    <m/>
    <n v="3991.68"/>
    <s v="مترمربع"/>
    <n v="2.7"/>
    <n v="10777.536"/>
    <n v="3101.7964069999998"/>
    <m/>
    <x v="0"/>
  </r>
  <r>
    <n v="62"/>
    <x v="10"/>
    <x v="8"/>
    <s v="englisi 2 cm"/>
    <n v="64800"/>
    <s v="قالب"/>
    <n v="8190"/>
    <n v="530712000"/>
    <n v="300000000"/>
    <m/>
    <x v="1"/>
  </r>
  <r>
    <n v="63"/>
    <x v="10"/>
    <x v="8"/>
    <s v="pallet"/>
    <n v="24"/>
    <s v="عدد"/>
    <n v="1000000"/>
    <n v="24000000"/>
    <n v="100000000"/>
    <m/>
    <x v="1"/>
  </r>
  <r>
    <n v="64"/>
    <x v="10"/>
    <x v="8"/>
    <s v="nescafe"/>
    <n v="60750"/>
    <s v="قالب"/>
    <n v="13237.5"/>
    <n v="804178125"/>
    <n v="200000000"/>
    <m/>
    <x v="1"/>
  </r>
  <r>
    <n v="65"/>
    <x v="10"/>
    <x v="8"/>
    <s v="pallet"/>
    <n v="28"/>
    <s v="عدد"/>
    <n v="1000000"/>
    <n v="25000000"/>
    <n v="250000000"/>
    <m/>
    <x v="1"/>
  </r>
  <r>
    <n v="66"/>
    <x v="10"/>
    <x v="8"/>
    <s v="shamoti sonati"/>
    <n v="13320"/>
    <s v="قالب"/>
    <n v="8122.5"/>
    <n v="108191700"/>
    <n v="22300000"/>
    <m/>
    <x v="1"/>
  </r>
  <r>
    <n v="67"/>
    <x v="10"/>
    <x v="8"/>
    <s v="white sonati"/>
    <n v="9990"/>
    <s v="قالب"/>
    <n v="11122.5"/>
    <n v="111113775"/>
    <n v="150000000"/>
    <m/>
    <x v="1"/>
  </r>
  <r>
    <n v="68"/>
    <x v="10"/>
    <x v="8"/>
    <s v="englisi sonati"/>
    <n v="9990"/>
    <s v="قالب"/>
    <n v="8122.5"/>
    <n v="81143775"/>
    <n v="150000000"/>
    <m/>
    <x v="1"/>
  </r>
  <r>
    <n v="69"/>
    <x v="10"/>
    <x v="8"/>
    <s v="englisi 10*10"/>
    <n v="11880"/>
    <s v="قالب"/>
    <n v="6825"/>
    <n v="81081000"/>
    <m/>
    <m/>
    <x v="2"/>
  </r>
  <r>
    <n v="70"/>
    <x v="10"/>
    <x v="8"/>
    <s v="pallet"/>
    <n v="14"/>
    <s v="عدد"/>
    <n v="1000000"/>
    <n v="14000000"/>
    <m/>
    <m/>
    <x v="2"/>
  </r>
  <r>
    <n v="71"/>
    <x v="10"/>
    <x v="8"/>
    <s v="englisi rock"/>
    <n v="22680"/>
    <s v="قالب"/>
    <n v="5625"/>
    <n v="127575000"/>
    <m/>
    <m/>
    <x v="2"/>
  </r>
  <r>
    <n v="72"/>
    <x v="10"/>
    <x v="8"/>
    <s v="englisi antic"/>
    <n v="47"/>
    <s v="مترمربع"/>
    <n v="221250"/>
    <n v="10398750"/>
    <m/>
    <m/>
    <x v="2"/>
  </r>
  <r>
    <n v="73"/>
    <x v="10"/>
    <x v="8"/>
    <s v="shamoti antic"/>
    <n v="288"/>
    <s v="مترمربع"/>
    <n v="247500"/>
    <n v="71280000"/>
    <m/>
    <m/>
    <x v="2"/>
  </r>
  <r>
    <n v="74"/>
    <x v="10"/>
    <x v="8"/>
    <s v="pallet"/>
    <n v="14"/>
    <s v="عدد"/>
    <n v="1000000"/>
    <n v="14000000"/>
    <m/>
    <m/>
    <x v="2"/>
  </r>
  <r>
    <n v="75"/>
    <x v="11"/>
    <x v="1"/>
    <s v="گرانیت قرمز"/>
    <m/>
    <m/>
    <m/>
    <n v="6933"/>
    <n v="6933"/>
    <m/>
    <x v="0"/>
  </r>
  <r>
    <m/>
    <x v="12"/>
    <x v="9"/>
    <m/>
    <m/>
    <m/>
    <m/>
    <m/>
    <m/>
    <m/>
    <x v="0"/>
  </r>
  <r>
    <m/>
    <x v="12"/>
    <x v="9"/>
    <m/>
    <m/>
    <m/>
    <m/>
    <m/>
    <m/>
    <m/>
    <x v="2"/>
  </r>
  <r>
    <m/>
    <x v="12"/>
    <x v="9"/>
    <m/>
    <m/>
    <m/>
    <m/>
    <m/>
    <m/>
    <m/>
    <x v="2"/>
  </r>
  <r>
    <m/>
    <x v="12"/>
    <x v="9"/>
    <m/>
    <m/>
    <m/>
    <m/>
    <m/>
    <m/>
    <m/>
    <x v="2"/>
  </r>
  <r>
    <m/>
    <x v="12"/>
    <x v="9"/>
    <m/>
    <m/>
    <m/>
    <m/>
    <m/>
    <m/>
    <m/>
    <x v="2"/>
  </r>
  <r>
    <m/>
    <x v="12"/>
    <x v="9"/>
    <m/>
    <m/>
    <m/>
    <m/>
    <m/>
    <m/>
    <m/>
    <x v="2"/>
  </r>
  <r>
    <m/>
    <x v="12"/>
    <x v="9"/>
    <m/>
    <m/>
    <m/>
    <m/>
    <m/>
    <m/>
    <m/>
    <x v="2"/>
  </r>
  <r>
    <m/>
    <x v="12"/>
    <x v="9"/>
    <m/>
    <m/>
    <m/>
    <m/>
    <m/>
    <m/>
    <m/>
    <x v="2"/>
  </r>
  <r>
    <m/>
    <x v="12"/>
    <x v="9"/>
    <m/>
    <m/>
    <m/>
    <m/>
    <m/>
    <m/>
    <m/>
    <x v="2"/>
  </r>
  <r>
    <m/>
    <x v="12"/>
    <x v="9"/>
    <m/>
    <m/>
    <m/>
    <m/>
    <m/>
    <m/>
    <m/>
    <x v="2"/>
  </r>
  <r>
    <m/>
    <x v="12"/>
    <x v="9"/>
    <m/>
    <m/>
    <m/>
    <m/>
    <m/>
    <m/>
    <m/>
    <x v="2"/>
  </r>
  <r>
    <m/>
    <x v="12"/>
    <x v="9"/>
    <m/>
    <m/>
    <m/>
    <m/>
    <m/>
    <m/>
    <m/>
    <x v="2"/>
  </r>
  <r>
    <m/>
    <x v="12"/>
    <x v="9"/>
    <m/>
    <m/>
    <m/>
    <m/>
    <m/>
    <m/>
    <m/>
    <x v="2"/>
  </r>
  <r>
    <m/>
    <x v="12"/>
    <x v="9"/>
    <m/>
    <m/>
    <m/>
    <m/>
    <m/>
    <m/>
    <m/>
    <x v="2"/>
  </r>
  <r>
    <m/>
    <x v="12"/>
    <x v="9"/>
    <m/>
    <m/>
    <m/>
    <m/>
    <m/>
    <m/>
    <m/>
    <x v="2"/>
  </r>
  <r>
    <m/>
    <x v="12"/>
    <x v="9"/>
    <m/>
    <m/>
    <m/>
    <m/>
    <m/>
    <m/>
    <m/>
    <x v="2"/>
  </r>
  <r>
    <m/>
    <x v="12"/>
    <x v="9"/>
    <m/>
    <m/>
    <m/>
    <m/>
    <m/>
    <m/>
    <m/>
    <x v="2"/>
  </r>
  <r>
    <m/>
    <x v="12"/>
    <x v="9"/>
    <m/>
    <m/>
    <m/>
    <m/>
    <m/>
    <m/>
    <m/>
    <x v="2"/>
  </r>
  <r>
    <m/>
    <x v="12"/>
    <x v="9"/>
    <m/>
    <m/>
    <m/>
    <m/>
    <m/>
    <m/>
    <m/>
    <x v="2"/>
  </r>
  <r>
    <m/>
    <x v="12"/>
    <x v="9"/>
    <m/>
    <m/>
    <m/>
    <m/>
    <m/>
    <m/>
    <m/>
    <x v="2"/>
  </r>
  <r>
    <m/>
    <x v="12"/>
    <x v="9"/>
    <m/>
    <m/>
    <m/>
    <m/>
    <m/>
    <m/>
    <m/>
    <x v="2"/>
  </r>
  <r>
    <m/>
    <x v="12"/>
    <x v="9"/>
    <m/>
    <m/>
    <m/>
    <m/>
    <m/>
    <m/>
    <m/>
    <x v="2"/>
  </r>
  <r>
    <m/>
    <x v="12"/>
    <x v="9"/>
    <m/>
    <m/>
    <m/>
    <m/>
    <m/>
    <m/>
    <m/>
    <x v="2"/>
  </r>
  <r>
    <m/>
    <x v="12"/>
    <x v="9"/>
    <m/>
    <m/>
    <m/>
    <m/>
    <m/>
    <m/>
    <m/>
    <x v="2"/>
  </r>
  <r>
    <m/>
    <x v="12"/>
    <x v="9"/>
    <m/>
    <m/>
    <m/>
    <m/>
    <m/>
    <m/>
    <m/>
    <x v="2"/>
  </r>
  <r>
    <m/>
    <x v="12"/>
    <x v="9"/>
    <m/>
    <m/>
    <m/>
    <m/>
    <m/>
    <m/>
    <m/>
    <x v="2"/>
  </r>
  <r>
    <m/>
    <x v="12"/>
    <x v="9"/>
    <m/>
    <m/>
    <m/>
    <m/>
    <m/>
    <m/>
    <m/>
    <x v="2"/>
  </r>
  <r>
    <m/>
    <x v="12"/>
    <x v="9"/>
    <m/>
    <m/>
    <m/>
    <m/>
    <m/>
    <m/>
    <m/>
    <x v="2"/>
  </r>
  <r>
    <m/>
    <x v="12"/>
    <x v="9"/>
    <m/>
    <m/>
    <m/>
    <m/>
    <m/>
    <m/>
    <m/>
    <x v="2"/>
  </r>
  <r>
    <m/>
    <x v="12"/>
    <x v="9"/>
    <m/>
    <m/>
    <m/>
    <m/>
    <m/>
    <m/>
    <m/>
    <x v="2"/>
  </r>
  <r>
    <m/>
    <x v="12"/>
    <x v="9"/>
    <m/>
    <m/>
    <m/>
    <m/>
    <m/>
    <m/>
    <m/>
    <x v="2"/>
  </r>
  <r>
    <m/>
    <x v="12"/>
    <x v="9"/>
    <m/>
    <m/>
    <m/>
    <m/>
    <m/>
    <m/>
    <m/>
    <x v="2"/>
  </r>
  <r>
    <m/>
    <x v="12"/>
    <x v="9"/>
    <m/>
    <m/>
    <m/>
    <m/>
    <m/>
    <m/>
    <m/>
    <x v="2"/>
  </r>
  <r>
    <m/>
    <x v="12"/>
    <x v="9"/>
    <m/>
    <m/>
    <m/>
    <m/>
    <m/>
    <m/>
    <m/>
    <x v="2"/>
  </r>
  <r>
    <m/>
    <x v="12"/>
    <x v="9"/>
    <m/>
    <m/>
    <m/>
    <m/>
    <m/>
    <m/>
    <m/>
    <x v="2"/>
  </r>
  <r>
    <m/>
    <x v="12"/>
    <x v="9"/>
    <m/>
    <m/>
    <m/>
    <m/>
    <m/>
    <m/>
    <m/>
    <x v="2"/>
  </r>
  <r>
    <m/>
    <x v="12"/>
    <x v="9"/>
    <m/>
    <m/>
    <m/>
    <m/>
    <m/>
    <m/>
    <m/>
    <x v="2"/>
  </r>
  <r>
    <m/>
    <x v="12"/>
    <x v="9"/>
    <m/>
    <m/>
    <m/>
    <m/>
    <m/>
    <m/>
    <m/>
    <x v="2"/>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0"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rowHeaderCaption="طرف تجاری">
  <location ref="B3:D16" firstHeaderRow="0" firstDataRow="1" firstDataCol="1" rowPageCount="1" colPageCount="1"/>
  <pivotFields count="11">
    <pivotField showAll="0"/>
    <pivotField axis="axisRow" showAll="0">
      <items count="15">
        <item x="0"/>
        <item m="1" x="13"/>
        <item x="10"/>
        <item x="3"/>
        <item x="1"/>
        <item x="8"/>
        <item x="4"/>
        <item x="6"/>
        <item x="2"/>
        <item x="7"/>
        <item x="5"/>
        <item x="9"/>
        <item x="11"/>
        <item x="12"/>
        <item t="default"/>
      </items>
    </pivotField>
    <pivotField showAll="0"/>
    <pivotField showAll="0"/>
    <pivotField showAll="0"/>
    <pivotField showAll="0"/>
    <pivotField showAll="0"/>
    <pivotField dataField="1" showAll="0"/>
    <pivotField dataField="1" showAll="0"/>
    <pivotField showAll="0"/>
    <pivotField axis="axisPage" showAll="0">
      <items count="4">
        <item x="1"/>
        <item x="0"/>
        <item x="2"/>
        <item t="default"/>
      </items>
    </pivotField>
  </pivotFields>
  <rowFields count="1">
    <field x="1"/>
  </rowFields>
  <rowItems count="13">
    <i>
      <x/>
    </i>
    <i>
      <x v="3"/>
    </i>
    <i>
      <x v="4"/>
    </i>
    <i>
      <x v="5"/>
    </i>
    <i>
      <x v="6"/>
    </i>
    <i>
      <x v="7"/>
    </i>
    <i>
      <x v="8"/>
    </i>
    <i>
      <x v="9"/>
    </i>
    <i>
      <x v="10"/>
    </i>
    <i>
      <x v="11"/>
    </i>
    <i>
      <x v="12"/>
    </i>
    <i>
      <x v="13"/>
    </i>
    <i t="grand">
      <x/>
    </i>
  </rowItems>
  <colFields count="1">
    <field x="-2"/>
  </colFields>
  <colItems count="2">
    <i>
      <x/>
    </i>
    <i i="1">
      <x v="1"/>
    </i>
  </colItems>
  <pageFields count="1">
    <pageField fld="10" item="1" hier="-1"/>
  </pageFields>
  <dataFields count="2">
    <dataField name="Sum of بهای کل" fld="7" baseField="0" baseItem="0"/>
    <dataField name="Sum of پرداخت شده" fld="8"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K113"/>
  <sheetViews>
    <sheetView rightToLeft="1" topLeftCell="A23" zoomScaleNormal="100" workbookViewId="0">
      <selection activeCell="G36" sqref="G36"/>
    </sheetView>
  </sheetViews>
  <sheetFormatPr defaultColWidth="14.375" defaultRowHeight="15" customHeight="1"/>
  <cols>
    <col min="1" max="1" width="9.125" customWidth="1"/>
    <col min="2" max="2" width="18.75" customWidth="1"/>
    <col min="3" max="3" width="19.875" bestFit="1" customWidth="1"/>
    <col min="4" max="4" width="12.25" customWidth="1"/>
    <col min="5" max="7" width="9.125" customWidth="1"/>
    <col min="8" max="8" width="16" style="20" customWidth="1"/>
    <col min="9" max="9" width="12" bestFit="1" customWidth="1"/>
    <col min="10" max="10" width="12.125" customWidth="1"/>
    <col min="11" max="11" width="9.125" customWidth="1"/>
  </cols>
  <sheetData>
    <row r="1" spans="1:11" ht="15.75">
      <c r="A1" s="10" t="s">
        <v>0</v>
      </c>
      <c r="B1" s="10" t="s">
        <v>65</v>
      </c>
      <c r="C1" s="10" t="s">
        <v>1</v>
      </c>
      <c r="D1" s="10" t="s">
        <v>67</v>
      </c>
      <c r="E1" s="10" t="s">
        <v>2</v>
      </c>
      <c r="F1" s="10" t="s">
        <v>3</v>
      </c>
      <c r="G1" s="10" t="s">
        <v>68</v>
      </c>
      <c r="H1" s="17" t="s">
        <v>4</v>
      </c>
      <c r="I1" s="10" t="s">
        <v>5</v>
      </c>
      <c r="J1" s="10" t="s">
        <v>69</v>
      </c>
      <c r="K1" s="10" t="s">
        <v>6</v>
      </c>
    </row>
    <row r="2" spans="1:11" hidden="1">
      <c r="A2" s="3">
        <v>1</v>
      </c>
      <c r="B2" s="15" t="s">
        <v>10</v>
      </c>
      <c r="C2" s="11" t="s">
        <v>66</v>
      </c>
      <c r="D2" s="5" t="s">
        <v>7</v>
      </c>
      <c r="E2" s="5">
        <v>3</v>
      </c>
      <c r="F2" s="5" t="s">
        <v>8</v>
      </c>
      <c r="G2" s="5">
        <f t="shared" ref="G2:G4" si="0">H2/E2</f>
        <v>2650</v>
      </c>
      <c r="H2" s="3">
        <v>7950</v>
      </c>
      <c r="I2" s="6">
        <v>3500</v>
      </c>
      <c r="J2" s="6"/>
      <c r="K2" s="2" t="s">
        <v>9</v>
      </c>
    </row>
    <row r="3" spans="1:11" hidden="1">
      <c r="A3" s="3">
        <v>2</v>
      </c>
      <c r="B3" s="15" t="s">
        <v>10</v>
      </c>
      <c r="C3" s="11" t="s">
        <v>66</v>
      </c>
      <c r="D3" s="5" t="s">
        <v>7</v>
      </c>
      <c r="E3" s="5">
        <v>7</v>
      </c>
      <c r="F3" s="5" t="s">
        <v>8</v>
      </c>
      <c r="G3" s="5">
        <f t="shared" si="0"/>
        <v>2650</v>
      </c>
      <c r="H3" s="3">
        <f>7950+2650+2650+5300</f>
        <v>18550</v>
      </c>
      <c r="I3" s="6">
        <f>25651-I2</f>
        <v>22151</v>
      </c>
      <c r="J3" s="6"/>
      <c r="K3" s="2" t="s">
        <v>9</v>
      </c>
    </row>
    <row r="4" spans="1:11" hidden="1">
      <c r="A4" s="3">
        <v>3</v>
      </c>
      <c r="B4" s="15" t="s">
        <v>10</v>
      </c>
      <c r="C4" s="11" t="s">
        <v>66</v>
      </c>
      <c r="D4" s="5" t="s">
        <v>7</v>
      </c>
      <c r="E4" s="5">
        <v>5</v>
      </c>
      <c r="F4" s="5" t="s">
        <v>8</v>
      </c>
      <c r="G4" s="5">
        <f t="shared" si="0"/>
        <v>2300</v>
      </c>
      <c r="H4" s="3">
        <v>11500</v>
      </c>
      <c r="I4" s="6">
        <v>11500</v>
      </c>
      <c r="J4" s="6"/>
      <c r="K4" s="2" t="s">
        <v>9</v>
      </c>
    </row>
    <row r="5" spans="1:11" hidden="1">
      <c r="A5" s="3">
        <v>4</v>
      </c>
      <c r="B5" s="2" t="s">
        <v>13</v>
      </c>
      <c r="C5" s="5" t="s">
        <v>11</v>
      </c>
      <c r="D5" s="5" t="s">
        <v>12</v>
      </c>
      <c r="E5" s="5">
        <v>26</v>
      </c>
      <c r="F5" s="5" t="s">
        <v>8</v>
      </c>
      <c r="G5" s="5">
        <f>(4450000)/50000</f>
        <v>89</v>
      </c>
      <c r="H5" s="3">
        <f>(G5*E5)</f>
        <v>2314</v>
      </c>
      <c r="I5" s="6">
        <f>205000000/50000</f>
        <v>4100</v>
      </c>
      <c r="J5" s="6"/>
      <c r="K5" s="2" t="s">
        <v>9</v>
      </c>
    </row>
    <row r="6" spans="1:11" hidden="1">
      <c r="A6" s="3">
        <v>5</v>
      </c>
      <c r="B6" s="2" t="s">
        <v>16</v>
      </c>
      <c r="C6" s="5" t="s">
        <v>14</v>
      </c>
      <c r="D6" s="5" t="s">
        <v>15</v>
      </c>
      <c r="E6" s="5"/>
      <c r="F6" s="5"/>
      <c r="G6" s="5"/>
      <c r="H6" s="3">
        <f>265115000/50000</f>
        <v>5302.3</v>
      </c>
      <c r="I6" s="6">
        <v>5302.3</v>
      </c>
      <c r="J6" s="6"/>
      <c r="K6" s="2" t="s">
        <v>9</v>
      </c>
    </row>
    <row r="7" spans="1:11">
      <c r="A7" s="3">
        <v>6</v>
      </c>
      <c r="B7" s="2" t="s">
        <v>19</v>
      </c>
      <c r="C7" s="4" t="s">
        <v>14</v>
      </c>
      <c r="D7" s="5" t="s">
        <v>17</v>
      </c>
      <c r="E7" s="5">
        <v>547.20000000000005</v>
      </c>
      <c r="F7" s="5" t="s">
        <v>18</v>
      </c>
      <c r="G7" s="5">
        <v>3.05</v>
      </c>
      <c r="H7" s="18">
        <v>1668.96</v>
      </c>
      <c r="I7" s="6">
        <v>6200</v>
      </c>
      <c r="J7" s="6"/>
      <c r="K7" s="2" t="s">
        <v>9</v>
      </c>
    </row>
    <row r="8" spans="1:11">
      <c r="A8" s="3">
        <v>7</v>
      </c>
      <c r="B8" s="2" t="s">
        <v>19</v>
      </c>
      <c r="C8" s="4" t="s">
        <v>14</v>
      </c>
      <c r="D8" s="5" t="s">
        <v>20</v>
      </c>
      <c r="E8" s="5">
        <v>561.6</v>
      </c>
      <c r="F8" s="5" t="s">
        <v>18</v>
      </c>
      <c r="G8" s="5">
        <v>4.41</v>
      </c>
      <c r="H8" s="18">
        <v>2476.6560000000004</v>
      </c>
      <c r="I8" s="6">
        <v>5000</v>
      </c>
      <c r="J8" s="6"/>
      <c r="K8" s="2" t="s">
        <v>9</v>
      </c>
    </row>
    <row r="9" spans="1:11">
      <c r="A9" s="3">
        <v>8</v>
      </c>
      <c r="B9" s="2" t="s">
        <v>19</v>
      </c>
      <c r="C9" s="4" t="s">
        <v>14</v>
      </c>
      <c r="D9" s="5" t="s">
        <v>21</v>
      </c>
      <c r="E9" s="5">
        <v>345.6</v>
      </c>
      <c r="F9" s="5" t="s">
        <v>18</v>
      </c>
      <c r="G9" s="5">
        <v>5.94</v>
      </c>
      <c r="H9" s="18">
        <v>2052.8640000000005</v>
      </c>
      <c r="I9" s="6">
        <v>6000</v>
      </c>
      <c r="J9" s="6"/>
      <c r="K9" s="2" t="s">
        <v>9</v>
      </c>
    </row>
    <row r="10" spans="1:11" hidden="1">
      <c r="A10" s="3">
        <v>9</v>
      </c>
      <c r="B10" s="2" t="s">
        <v>24</v>
      </c>
      <c r="C10" s="5" t="s">
        <v>22</v>
      </c>
      <c r="D10" s="5" t="s">
        <v>23</v>
      </c>
      <c r="E10" s="5"/>
      <c r="F10" s="5"/>
      <c r="G10" s="5"/>
      <c r="H10" s="3">
        <f>50231000/50000</f>
        <v>1004.62</v>
      </c>
      <c r="I10" s="6">
        <v>1004.62</v>
      </c>
      <c r="J10" s="6"/>
      <c r="K10" s="2" t="s">
        <v>9</v>
      </c>
    </row>
    <row r="11" spans="1:11">
      <c r="A11" s="3">
        <v>10</v>
      </c>
      <c r="B11" s="2" t="s">
        <v>19</v>
      </c>
      <c r="C11" s="4" t="s">
        <v>14</v>
      </c>
      <c r="D11" s="5" t="s">
        <v>17</v>
      </c>
      <c r="E11" s="5">
        <f>2073.6+273.6+115.2</f>
        <v>2462.3999999999996</v>
      </c>
      <c r="F11" s="5" t="s">
        <v>18</v>
      </c>
      <c r="G11" s="5">
        <v>3.05</v>
      </c>
      <c r="H11" s="18">
        <v>7510.3199999999988</v>
      </c>
      <c r="I11" s="6">
        <v>9300</v>
      </c>
      <c r="J11" s="6"/>
      <c r="K11" s="2" t="s">
        <v>9</v>
      </c>
    </row>
    <row r="12" spans="1:11">
      <c r="A12" s="3">
        <v>11</v>
      </c>
      <c r="B12" s="2" t="s">
        <v>19</v>
      </c>
      <c r="C12" s="4" t="s">
        <v>14</v>
      </c>
      <c r="D12" s="5" t="s">
        <v>25</v>
      </c>
      <c r="E12" s="5">
        <f>1612.8+115.2</f>
        <v>1728</v>
      </c>
      <c r="F12" s="5" t="s">
        <v>18</v>
      </c>
      <c r="G12" s="5">
        <v>4.05</v>
      </c>
      <c r="H12" s="18">
        <v>6998.4</v>
      </c>
      <c r="I12" s="6">
        <v>10000</v>
      </c>
      <c r="J12" s="6"/>
      <c r="K12" s="2" t="s">
        <v>9</v>
      </c>
    </row>
    <row r="13" spans="1:11">
      <c r="A13" s="3">
        <v>12</v>
      </c>
      <c r="B13" s="2" t="s">
        <v>19</v>
      </c>
      <c r="C13" s="4" t="s">
        <v>14</v>
      </c>
      <c r="D13" s="5" t="s">
        <v>26</v>
      </c>
      <c r="E13" s="5">
        <f>691.2+230.4</f>
        <v>921.6</v>
      </c>
      <c r="F13" s="5" t="s">
        <v>18</v>
      </c>
      <c r="G13" s="5">
        <v>6.95</v>
      </c>
      <c r="H13" s="18">
        <v>6405.12</v>
      </c>
      <c r="I13" s="6">
        <v>5000</v>
      </c>
      <c r="J13" s="6"/>
      <c r="K13" s="2" t="s">
        <v>9</v>
      </c>
    </row>
    <row r="14" spans="1:11" hidden="1">
      <c r="A14" s="3">
        <v>13</v>
      </c>
      <c r="B14" s="2" t="s">
        <v>16</v>
      </c>
      <c r="C14" s="5" t="s">
        <v>27</v>
      </c>
      <c r="D14" s="5" t="s">
        <v>26</v>
      </c>
      <c r="E14" s="5"/>
      <c r="F14" s="5"/>
      <c r="G14" s="5"/>
      <c r="H14" s="2">
        <v>6200</v>
      </c>
      <c r="I14" s="6">
        <v>6200</v>
      </c>
      <c r="J14" s="6"/>
      <c r="K14" s="2" t="s">
        <v>9</v>
      </c>
    </row>
    <row r="15" spans="1:11">
      <c r="A15" s="3">
        <v>14</v>
      </c>
      <c r="B15" s="2" t="s">
        <v>19</v>
      </c>
      <c r="C15" s="4" t="s">
        <v>14</v>
      </c>
      <c r="D15" s="5" t="s">
        <v>20</v>
      </c>
      <c r="E15" s="5">
        <v>1382.4</v>
      </c>
      <c r="F15" s="5" t="s">
        <v>18</v>
      </c>
      <c r="G15" s="5">
        <v>4.95</v>
      </c>
      <c r="H15" s="18">
        <v>6842.880000000001</v>
      </c>
      <c r="I15" s="6">
        <v>20000</v>
      </c>
      <c r="J15" s="6"/>
      <c r="K15" s="2" t="s">
        <v>9</v>
      </c>
    </row>
    <row r="16" spans="1:11">
      <c r="A16" s="3">
        <v>15</v>
      </c>
      <c r="B16" s="2" t="s">
        <v>19</v>
      </c>
      <c r="C16" s="4" t="s">
        <v>14</v>
      </c>
      <c r="D16" s="5" t="s">
        <v>28</v>
      </c>
      <c r="E16" s="5">
        <v>806.4</v>
      </c>
      <c r="F16" s="5" t="s">
        <v>18</v>
      </c>
      <c r="G16" s="5">
        <v>4.25</v>
      </c>
      <c r="H16" s="18">
        <v>3427.2</v>
      </c>
      <c r="I16" s="6">
        <v>20000</v>
      </c>
      <c r="J16" s="6"/>
      <c r="K16" s="2" t="s">
        <v>9</v>
      </c>
    </row>
    <row r="17" spans="1:11" hidden="1">
      <c r="A17" s="3">
        <v>16</v>
      </c>
      <c r="B17" s="2" t="s">
        <v>30</v>
      </c>
      <c r="C17" s="5" t="s">
        <v>29</v>
      </c>
      <c r="D17" s="5"/>
      <c r="E17" s="5"/>
      <c r="F17" s="5"/>
      <c r="G17" s="5"/>
      <c r="H17" s="2">
        <f>668491200/50000</f>
        <v>13369.824000000001</v>
      </c>
      <c r="I17" s="6">
        <f>600000000/50000</f>
        <v>12000</v>
      </c>
      <c r="J17" s="6"/>
      <c r="K17" s="2" t="s">
        <v>9</v>
      </c>
    </row>
    <row r="18" spans="1:11">
      <c r="A18" s="3">
        <v>17</v>
      </c>
      <c r="B18" s="2" t="s">
        <v>19</v>
      </c>
      <c r="C18" s="4" t="s">
        <v>14</v>
      </c>
      <c r="D18" s="5" t="s">
        <v>31</v>
      </c>
      <c r="E18" s="5">
        <v>1382.4</v>
      </c>
      <c r="F18" s="5" t="s">
        <v>18</v>
      </c>
      <c r="G18" s="5">
        <v>5.2</v>
      </c>
      <c r="H18" s="18">
        <v>7188.4800000000005</v>
      </c>
      <c r="I18" s="6">
        <v>15000</v>
      </c>
      <c r="J18" s="6"/>
      <c r="K18" s="2" t="s">
        <v>9</v>
      </c>
    </row>
    <row r="19" spans="1:11">
      <c r="A19" s="3">
        <v>18</v>
      </c>
      <c r="B19" s="2" t="s">
        <v>19</v>
      </c>
      <c r="C19" s="4" t="s">
        <v>14</v>
      </c>
      <c r="D19" s="5" t="s">
        <v>21</v>
      </c>
      <c r="E19" s="5">
        <v>852.48</v>
      </c>
      <c r="F19" s="5" t="s">
        <v>18</v>
      </c>
      <c r="G19" s="5">
        <v>5.94</v>
      </c>
      <c r="H19" s="18">
        <v>5063.7312000000002</v>
      </c>
      <c r="I19" s="6">
        <v>8333.3333333333339</v>
      </c>
      <c r="J19" s="6"/>
      <c r="K19" s="2" t="s">
        <v>9</v>
      </c>
    </row>
    <row r="20" spans="1:11">
      <c r="A20" s="3">
        <v>19</v>
      </c>
      <c r="B20" s="2" t="s">
        <v>19</v>
      </c>
      <c r="C20" s="4" t="s">
        <v>14</v>
      </c>
      <c r="D20" s="5" t="s">
        <v>32</v>
      </c>
      <c r="E20" s="5">
        <v>1267.2</v>
      </c>
      <c r="F20" s="5" t="s">
        <v>18</v>
      </c>
      <c r="G20" s="5">
        <v>5.25</v>
      </c>
      <c r="H20" s="18">
        <v>6652.8</v>
      </c>
      <c r="I20" s="6">
        <v>16666.666666666668</v>
      </c>
      <c r="J20" s="6"/>
      <c r="K20" s="2" t="s">
        <v>9</v>
      </c>
    </row>
    <row r="21" spans="1:11" hidden="1">
      <c r="A21" s="3">
        <v>20</v>
      </c>
      <c r="B21" s="2" t="s">
        <v>34</v>
      </c>
      <c r="C21" s="5" t="s">
        <v>33</v>
      </c>
      <c r="D21" s="5"/>
      <c r="E21" s="5"/>
      <c r="F21" s="5"/>
      <c r="G21" s="5"/>
      <c r="H21" s="3">
        <f>5436*2</f>
        <v>10872</v>
      </c>
      <c r="I21" s="6">
        <v>10872</v>
      </c>
      <c r="J21" s="6"/>
      <c r="K21" s="2" t="s">
        <v>9</v>
      </c>
    </row>
    <row r="22" spans="1:11" hidden="1">
      <c r="A22" s="3">
        <v>21</v>
      </c>
      <c r="B22" s="2" t="s">
        <v>36</v>
      </c>
      <c r="C22" s="5" t="s">
        <v>27</v>
      </c>
      <c r="D22" s="5" t="s">
        <v>35</v>
      </c>
      <c r="E22" s="5"/>
      <c r="F22" s="5"/>
      <c r="G22" s="5"/>
      <c r="H22" s="2">
        <v>9717</v>
      </c>
      <c r="I22" s="6">
        <v>9717</v>
      </c>
      <c r="J22" s="6"/>
      <c r="K22" s="2" t="s">
        <v>9</v>
      </c>
    </row>
    <row r="23" spans="1:11">
      <c r="A23" s="3">
        <v>22</v>
      </c>
      <c r="B23" s="2" t="s">
        <v>19</v>
      </c>
      <c r="C23" s="4" t="s">
        <v>14</v>
      </c>
      <c r="D23" s="5" t="s">
        <v>32</v>
      </c>
      <c r="E23" s="5">
        <f>1267.2+1267.2</f>
        <v>2534.4</v>
      </c>
      <c r="F23" s="5" t="s">
        <v>18</v>
      </c>
      <c r="G23" s="5">
        <v>5.25</v>
      </c>
      <c r="H23" s="18">
        <v>13305.6</v>
      </c>
      <c r="I23" s="6">
        <v>20000</v>
      </c>
      <c r="J23" s="6"/>
      <c r="K23" s="2" t="s">
        <v>9</v>
      </c>
    </row>
    <row r="24" spans="1:11">
      <c r="A24" s="3">
        <v>23</v>
      </c>
      <c r="B24" s="2" t="s">
        <v>19</v>
      </c>
      <c r="C24" s="4" t="s">
        <v>14</v>
      </c>
      <c r="D24" s="5" t="s">
        <v>32</v>
      </c>
      <c r="E24" s="5">
        <v>1152</v>
      </c>
      <c r="F24" s="5" t="s">
        <v>18</v>
      </c>
      <c r="G24" s="5">
        <v>5.25</v>
      </c>
      <c r="H24" s="18">
        <v>6048</v>
      </c>
      <c r="I24" s="6">
        <v>20000</v>
      </c>
      <c r="J24" s="6"/>
      <c r="K24" s="2" t="s">
        <v>9</v>
      </c>
    </row>
    <row r="25" spans="1:11" ht="15.75" customHeight="1">
      <c r="A25" s="3">
        <v>24</v>
      </c>
      <c r="B25" s="2" t="s">
        <v>19</v>
      </c>
      <c r="C25" s="4" t="s">
        <v>14</v>
      </c>
      <c r="D25" s="5" t="s">
        <v>37</v>
      </c>
      <c r="E25" s="5">
        <v>1036.8</v>
      </c>
      <c r="F25" s="5" t="s">
        <v>18</v>
      </c>
      <c r="G25" s="5">
        <v>5.45</v>
      </c>
      <c r="H25" s="18">
        <v>5650.5599999999995</v>
      </c>
      <c r="I25" s="6">
        <v>5198</v>
      </c>
      <c r="J25" s="6"/>
      <c r="K25" s="2" t="s">
        <v>9</v>
      </c>
    </row>
    <row r="26" spans="1:11" ht="15.75" customHeight="1">
      <c r="A26" s="3">
        <v>25</v>
      </c>
      <c r="B26" s="2" t="s">
        <v>19</v>
      </c>
      <c r="C26" s="4" t="s">
        <v>14</v>
      </c>
      <c r="D26" s="5" t="s">
        <v>28</v>
      </c>
      <c r="E26" s="5">
        <v>1612.8</v>
      </c>
      <c r="F26" s="5" t="s">
        <v>18</v>
      </c>
      <c r="G26" s="5">
        <v>4.2</v>
      </c>
      <c r="H26" s="18">
        <v>6773.76</v>
      </c>
      <c r="I26" s="6">
        <v>10822</v>
      </c>
      <c r="J26" s="6"/>
      <c r="K26" s="2" t="s">
        <v>9</v>
      </c>
    </row>
    <row r="27" spans="1:11" ht="15.75" customHeight="1">
      <c r="A27" s="3">
        <v>26</v>
      </c>
      <c r="B27" s="2" t="s">
        <v>19</v>
      </c>
      <c r="C27" s="4" t="s">
        <v>14</v>
      </c>
      <c r="D27" s="5" t="s">
        <v>38</v>
      </c>
      <c r="E27" s="5">
        <v>150</v>
      </c>
      <c r="F27" s="5" t="s">
        <v>18</v>
      </c>
      <c r="G27" s="5">
        <v>7</v>
      </c>
      <c r="H27" s="18">
        <v>1050</v>
      </c>
      <c r="I27" s="3"/>
      <c r="J27" s="3"/>
      <c r="K27" s="2" t="s">
        <v>9</v>
      </c>
    </row>
    <row r="28" spans="1:11" ht="15.75" customHeight="1">
      <c r="A28" s="3">
        <v>27</v>
      </c>
      <c r="B28" s="2" t="s">
        <v>19</v>
      </c>
      <c r="C28" s="4" t="s">
        <v>14</v>
      </c>
      <c r="D28" s="5" t="s">
        <v>39</v>
      </c>
      <c r="E28" s="5">
        <v>432</v>
      </c>
      <c r="F28" s="5" t="s">
        <v>18</v>
      </c>
      <c r="G28" s="5">
        <v>2.95</v>
      </c>
      <c r="H28" s="18">
        <v>1274.4000000000001</v>
      </c>
      <c r="I28" s="3"/>
      <c r="J28" s="3"/>
      <c r="K28" s="2" t="s">
        <v>9</v>
      </c>
    </row>
    <row r="29" spans="1:11" ht="15.75" customHeight="1">
      <c r="A29" s="3">
        <v>28</v>
      </c>
      <c r="B29" s="2" t="s">
        <v>19</v>
      </c>
      <c r="C29" s="4" t="s">
        <v>14</v>
      </c>
      <c r="D29" s="5" t="s">
        <v>25</v>
      </c>
      <c r="E29" s="5">
        <f>1612.8+1612.8+1612.8</f>
        <v>4838.3999999999996</v>
      </c>
      <c r="F29" s="5" t="s">
        <v>18</v>
      </c>
      <c r="G29" s="5">
        <v>4.05</v>
      </c>
      <c r="H29" s="18">
        <v>19595.519999999997</v>
      </c>
      <c r="I29" s="3"/>
      <c r="J29" s="3"/>
      <c r="K29" s="2" t="s">
        <v>9</v>
      </c>
    </row>
    <row r="30" spans="1:11" ht="15.75" customHeight="1">
      <c r="A30" s="3">
        <v>29</v>
      </c>
      <c r="B30" s="2" t="s">
        <v>19</v>
      </c>
      <c r="C30" s="4" t="s">
        <v>14</v>
      </c>
      <c r="D30" s="5" t="s">
        <v>20</v>
      </c>
      <c r="E30" s="5">
        <v>1382.4</v>
      </c>
      <c r="F30" s="5" t="s">
        <v>18</v>
      </c>
      <c r="G30" s="5">
        <v>4.95</v>
      </c>
      <c r="H30" s="18">
        <v>6842.880000000001</v>
      </c>
      <c r="I30" s="3"/>
      <c r="J30" s="3"/>
      <c r="K30" s="2" t="s">
        <v>9</v>
      </c>
    </row>
    <row r="31" spans="1:11" ht="15.75" hidden="1" customHeight="1">
      <c r="A31" s="3">
        <v>30</v>
      </c>
      <c r="B31" s="2" t="s">
        <v>16</v>
      </c>
      <c r="C31" s="5" t="s">
        <v>14</v>
      </c>
      <c r="D31" s="5" t="s">
        <v>40</v>
      </c>
      <c r="E31" s="5"/>
      <c r="F31" s="5"/>
      <c r="G31" s="5"/>
      <c r="H31" s="3">
        <f>7776</f>
        <v>7776</v>
      </c>
      <c r="I31" s="2">
        <v>7776</v>
      </c>
      <c r="J31" s="2"/>
      <c r="K31" s="2" t="s">
        <v>9</v>
      </c>
    </row>
    <row r="32" spans="1:11" ht="15.75" customHeight="1">
      <c r="A32" s="3">
        <v>31</v>
      </c>
      <c r="B32" s="2" t="s">
        <v>19</v>
      </c>
      <c r="C32" s="4" t="s">
        <v>14</v>
      </c>
      <c r="D32" s="5" t="s">
        <v>21</v>
      </c>
      <c r="E32" s="5">
        <v>921.6</v>
      </c>
      <c r="F32" s="5" t="s">
        <v>18</v>
      </c>
      <c r="G32" s="5">
        <v>5.95</v>
      </c>
      <c r="H32" s="18">
        <v>5483.52</v>
      </c>
      <c r="I32" s="3"/>
      <c r="J32" s="3"/>
      <c r="K32" s="2" t="s">
        <v>9</v>
      </c>
    </row>
    <row r="33" spans="1:11" ht="15.75" customHeight="1">
      <c r="A33" s="3">
        <v>32</v>
      </c>
      <c r="B33" s="2" t="s">
        <v>19</v>
      </c>
      <c r="C33" s="4" t="s">
        <v>14</v>
      </c>
      <c r="D33" s="5" t="s">
        <v>26</v>
      </c>
      <c r="E33" s="5">
        <v>806.4</v>
      </c>
      <c r="F33" s="5" t="s">
        <v>18</v>
      </c>
      <c r="G33" s="5">
        <v>6.95</v>
      </c>
      <c r="H33" s="18">
        <v>5604.48</v>
      </c>
      <c r="I33" s="3"/>
      <c r="J33" s="3"/>
      <c r="K33" s="2" t="s">
        <v>9</v>
      </c>
    </row>
    <row r="34" spans="1:11" ht="15.75" hidden="1" customHeight="1">
      <c r="A34" s="3">
        <v>33</v>
      </c>
      <c r="B34" s="2" t="s">
        <v>13</v>
      </c>
      <c r="C34" s="5" t="s">
        <v>11</v>
      </c>
      <c r="D34" s="5" t="s">
        <v>41</v>
      </c>
      <c r="E34" s="5"/>
      <c r="F34" s="5"/>
      <c r="G34" s="5"/>
      <c r="H34" s="3">
        <f>1608+492</f>
        <v>2100</v>
      </c>
      <c r="I34" s="2">
        <v>2100</v>
      </c>
      <c r="J34" s="2"/>
      <c r="K34" s="2" t="s">
        <v>9</v>
      </c>
    </row>
    <row r="35" spans="1:11" ht="15.75" customHeight="1">
      <c r="A35" s="3">
        <v>34</v>
      </c>
      <c r="B35" s="2" t="s">
        <v>19</v>
      </c>
      <c r="C35" s="4" t="s">
        <v>14</v>
      </c>
      <c r="D35" s="5" t="s">
        <v>20</v>
      </c>
      <c r="E35" s="5">
        <v>1497.6</v>
      </c>
      <c r="F35" s="5" t="s">
        <v>18</v>
      </c>
      <c r="G35" s="5">
        <v>4.95</v>
      </c>
      <c r="H35" s="18">
        <v>7413.12</v>
      </c>
      <c r="I35" s="3"/>
      <c r="J35" s="3"/>
      <c r="K35" s="2" t="s">
        <v>9</v>
      </c>
    </row>
    <row r="36" spans="1:11" ht="15.75" customHeight="1">
      <c r="A36" s="3">
        <v>35</v>
      </c>
      <c r="B36" s="2" t="s">
        <v>19</v>
      </c>
      <c r="C36" s="4" t="s">
        <v>14</v>
      </c>
      <c r="D36" s="5" t="s">
        <v>42</v>
      </c>
      <c r="E36" s="5">
        <v>1728</v>
      </c>
      <c r="F36" s="5" t="s">
        <v>18</v>
      </c>
      <c r="G36" s="5">
        <v>3.4729999999999999</v>
      </c>
      <c r="H36" s="18">
        <v>6001.3440000000001</v>
      </c>
      <c r="I36" s="3"/>
      <c r="J36" s="3"/>
      <c r="K36" s="2" t="s">
        <v>9</v>
      </c>
    </row>
    <row r="37" spans="1:11" ht="15.75" customHeight="1">
      <c r="A37" s="3">
        <v>36</v>
      </c>
      <c r="B37" s="2" t="s">
        <v>19</v>
      </c>
      <c r="C37" s="4" t="s">
        <v>14</v>
      </c>
      <c r="D37" s="5" t="s">
        <v>42</v>
      </c>
      <c r="E37" s="5">
        <f>1310.4+1497.6</f>
        <v>2808</v>
      </c>
      <c r="F37" s="5" t="s">
        <v>18</v>
      </c>
      <c r="G37" s="5">
        <v>3.4729999999999999</v>
      </c>
      <c r="H37" s="18">
        <v>9752.1839999999993</v>
      </c>
      <c r="I37" s="3"/>
      <c r="J37" s="3"/>
      <c r="K37" s="2" t="s">
        <v>9</v>
      </c>
    </row>
    <row r="38" spans="1:11" ht="15.75" customHeight="1">
      <c r="A38" s="3">
        <v>37</v>
      </c>
      <c r="B38" s="2" t="s">
        <v>19</v>
      </c>
      <c r="C38" s="4" t="s">
        <v>14</v>
      </c>
      <c r="D38" s="5" t="s">
        <v>17</v>
      </c>
      <c r="E38" s="5">
        <v>2073.6</v>
      </c>
      <c r="F38" s="5" t="s">
        <v>18</v>
      </c>
      <c r="G38" s="5">
        <v>3.3</v>
      </c>
      <c r="H38" s="18">
        <v>6842.8799999999992</v>
      </c>
      <c r="I38" s="3"/>
      <c r="J38" s="3"/>
      <c r="K38" s="2" t="s">
        <v>9</v>
      </c>
    </row>
    <row r="39" spans="1:11" ht="15.75" customHeight="1">
      <c r="A39" s="3">
        <v>38</v>
      </c>
      <c r="B39" s="2" t="s">
        <v>19</v>
      </c>
      <c r="C39" s="4" t="s">
        <v>14</v>
      </c>
      <c r="D39" s="5" t="s">
        <v>32</v>
      </c>
      <c r="E39" s="5">
        <f>1152+576+432</f>
        <v>2160</v>
      </c>
      <c r="F39" s="5" t="s">
        <v>18</v>
      </c>
      <c r="G39" s="5">
        <v>5.5</v>
      </c>
      <c r="H39" s="18">
        <v>11880</v>
      </c>
      <c r="I39" s="3"/>
      <c r="J39" s="3"/>
      <c r="K39" s="2" t="s">
        <v>9</v>
      </c>
    </row>
    <row r="40" spans="1:11" ht="15.75" customHeight="1">
      <c r="A40" s="3">
        <v>39</v>
      </c>
      <c r="B40" s="2" t="s">
        <v>19</v>
      </c>
      <c r="C40" s="4" t="s">
        <v>14</v>
      </c>
      <c r="D40" s="5" t="s">
        <v>39</v>
      </c>
      <c r="E40" s="5">
        <v>345.6</v>
      </c>
      <c r="F40" s="5" t="s">
        <v>18</v>
      </c>
      <c r="G40" s="5">
        <v>2.8</v>
      </c>
      <c r="H40" s="18">
        <v>967.68</v>
      </c>
      <c r="I40" s="3"/>
      <c r="J40" s="3"/>
      <c r="K40" s="2" t="s">
        <v>9</v>
      </c>
    </row>
    <row r="41" spans="1:11" ht="15.75" hidden="1" customHeight="1">
      <c r="A41" s="3">
        <v>40</v>
      </c>
      <c r="B41" s="2" t="s">
        <v>43</v>
      </c>
      <c r="C41" s="11" t="s">
        <v>66</v>
      </c>
      <c r="D41" s="5" t="s">
        <v>32</v>
      </c>
      <c r="E41" s="5"/>
      <c r="F41" s="5"/>
      <c r="G41" s="5"/>
      <c r="H41" s="3">
        <f>6167+4310</f>
        <v>10477</v>
      </c>
      <c r="I41" s="2">
        <v>10477</v>
      </c>
      <c r="J41" s="2"/>
      <c r="K41" s="2" t="s">
        <v>9</v>
      </c>
    </row>
    <row r="42" spans="1:11" ht="15.75" customHeight="1">
      <c r="A42" s="3">
        <v>41</v>
      </c>
      <c r="B42" s="2" t="s">
        <v>19</v>
      </c>
      <c r="C42" s="4" t="s">
        <v>14</v>
      </c>
      <c r="D42" s="5" t="s">
        <v>42</v>
      </c>
      <c r="E42" s="5">
        <f>1497.6+1497.6</f>
        <v>2995.2</v>
      </c>
      <c r="F42" s="5" t="s">
        <v>18</v>
      </c>
      <c r="G42" s="5">
        <v>3.4729999999999999</v>
      </c>
      <c r="H42" s="18">
        <v>10402.329599999999</v>
      </c>
      <c r="I42" s="3"/>
      <c r="J42" s="3"/>
      <c r="K42" s="2" t="s">
        <v>9</v>
      </c>
    </row>
    <row r="43" spans="1:11" ht="15.75" customHeight="1">
      <c r="A43" s="3">
        <v>42</v>
      </c>
      <c r="B43" s="2" t="s">
        <v>19</v>
      </c>
      <c r="C43" s="4" t="s">
        <v>14</v>
      </c>
      <c r="D43" s="5" t="s">
        <v>32</v>
      </c>
      <c r="E43" s="5">
        <v>1267.2</v>
      </c>
      <c r="F43" s="5" t="s">
        <v>18</v>
      </c>
      <c r="G43" s="5">
        <v>5.5</v>
      </c>
      <c r="H43" s="18">
        <v>6969.6</v>
      </c>
      <c r="I43" s="3"/>
      <c r="J43" s="3"/>
      <c r="K43" s="2" t="s">
        <v>9</v>
      </c>
    </row>
    <row r="44" spans="1:11" ht="15.75" customHeight="1">
      <c r="A44" s="3">
        <v>43</v>
      </c>
      <c r="B44" s="2" t="s">
        <v>19</v>
      </c>
      <c r="C44" s="4" t="s">
        <v>14</v>
      </c>
      <c r="D44" s="5" t="s">
        <v>26</v>
      </c>
      <c r="E44" s="5">
        <f>806.4+806.4</f>
        <v>1612.8</v>
      </c>
      <c r="F44" s="5" t="s">
        <v>18</v>
      </c>
      <c r="G44" s="5">
        <v>7.2</v>
      </c>
      <c r="H44" s="18">
        <v>11612.16</v>
      </c>
      <c r="I44" s="3"/>
      <c r="J44" s="3"/>
      <c r="K44" s="2" t="s">
        <v>9</v>
      </c>
    </row>
    <row r="45" spans="1:11" ht="15.75" customHeight="1">
      <c r="A45" s="3">
        <v>44</v>
      </c>
      <c r="B45" s="2" t="s">
        <v>19</v>
      </c>
      <c r="C45" s="4" t="s">
        <v>14</v>
      </c>
      <c r="D45" s="5" t="s">
        <v>37</v>
      </c>
      <c r="E45" s="5">
        <f>1036.8+691.2+806.4</f>
        <v>2534.4</v>
      </c>
      <c r="F45" s="5" t="s">
        <v>18</v>
      </c>
      <c r="G45" s="5">
        <v>5.7</v>
      </c>
      <c r="H45" s="18">
        <v>14446.080000000002</v>
      </c>
      <c r="I45" s="3"/>
      <c r="J45" s="3"/>
      <c r="K45" s="2" t="s">
        <v>9</v>
      </c>
    </row>
    <row r="46" spans="1:11" ht="15.75" customHeight="1">
      <c r="A46" s="3">
        <v>45</v>
      </c>
      <c r="B46" s="2" t="s">
        <v>19</v>
      </c>
      <c r="C46" s="4" t="s">
        <v>14</v>
      </c>
      <c r="D46" s="5" t="s">
        <v>44</v>
      </c>
      <c r="E46" s="5">
        <v>187.2</v>
      </c>
      <c r="F46" s="5" t="s">
        <v>18</v>
      </c>
      <c r="G46" s="5">
        <v>3.4729999999999999</v>
      </c>
      <c r="H46" s="18"/>
      <c r="I46" s="3"/>
      <c r="J46" s="3"/>
      <c r="K46" s="2" t="s">
        <v>9</v>
      </c>
    </row>
    <row r="47" spans="1:11" ht="15.75" customHeight="1">
      <c r="A47" s="3">
        <v>46</v>
      </c>
      <c r="B47" s="2" t="s">
        <v>19</v>
      </c>
      <c r="C47" s="4" t="s">
        <v>14</v>
      </c>
      <c r="D47" s="5" t="s">
        <v>45</v>
      </c>
      <c r="E47" s="5">
        <v>100.8</v>
      </c>
      <c r="F47" s="5" t="s">
        <v>18</v>
      </c>
      <c r="G47" s="5">
        <v>5.94</v>
      </c>
      <c r="H47" s="18"/>
      <c r="I47" s="3"/>
      <c r="J47" s="3"/>
      <c r="K47" s="2" t="s">
        <v>9</v>
      </c>
    </row>
    <row r="48" spans="1:11" ht="15.75" customHeight="1">
      <c r="A48" s="3">
        <v>47</v>
      </c>
      <c r="B48" s="2" t="s">
        <v>19</v>
      </c>
      <c r="C48" s="4" t="s">
        <v>14</v>
      </c>
      <c r="D48" s="5" t="s">
        <v>38</v>
      </c>
      <c r="E48" s="5">
        <f>150+150</f>
        <v>300</v>
      </c>
      <c r="F48" s="5" t="s">
        <v>18</v>
      </c>
      <c r="G48" s="5">
        <v>7</v>
      </c>
      <c r="H48" s="18">
        <v>2100</v>
      </c>
      <c r="I48" s="3"/>
      <c r="J48" s="3"/>
      <c r="K48" s="2" t="s">
        <v>9</v>
      </c>
    </row>
    <row r="49" spans="1:11" ht="15.75" hidden="1" customHeight="1">
      <c r="A49" s="3">
        <v>48</v>
      </c>
      <c r="B49" s="2" t="s">
        <v>47</v>
      </c>
      <c r="C49" s="4" t="s">
        <v>46</v>
      </c>
      <c r="D49" s="3"/>
      <c r="E49" s="7">
        <v>2073.6</v>
      </c>
      <c r="F49" s="5" t="s">
        <v>18</v>
      </c>
      <c r="G49" s="7">
        <v>2.85</v>
      </c>
      <c r="H49" s="7">
        <v>5909.76</v>
      </c>
      <c r="I49" s="7">
        <v>16835.01684</v>
      </c>
      <c r="J49" s="7"/>
      <c r="K49" s="2" t="s">
        <v>9</v>
      </c>
    </row>
    <row r="50" spans="1:11" ht="15.75" hidden="1" customHeight="1">
      <c r="A50" s="3">
        <v>49</v>
      </c>
      <c r="B50" s="2" t="s">
        <v>47</v>
      </c>
      <c r="C50" s="4" t="s">
        <v>46</v>
      </c>
      <c r="D50" s="3"/>
      <c r="E50" s="7">
        <v>14978.52</v>
      </c>
      <c r="F50" s="5" t="s">
        <v>18</v>
      </c>
      <c r="G50" s="7">
        <v>2.85</v>
      </c>
      <c r="H50" s="7">
        <v>42688.781999999999</v>
      </c>
      <c r="I50" s="7">
        <v>6694.5606690000004</v>
      </c>
      <c r="J50" s="7"/>
      <c r="K50" s="2" t="s">
        <v>9</v>
      </c>
    </row>
    <row r="51" spans="1:11" ht="15.75" hidden="1" customHeight="1">
      <c r="A51" s="3">
        <v>50</v>
      </c>
      <c r="B51" s="2" t="s">
        <v>47</v>
      </c>
      <c r="C51" s="4" t="s">
        <v>46</v>
      </c>
      <c r="D51" s="3"/>
      <c r="E51" s="7">
        <v>2799.36</v>
      </c>
      <c r="F51" s="5" t="s">
        <v>18</v>
      </c>
      <c r="G51" s="7">
        <v>2.85</v>
      </c>
      <c r="H51" s="7">
        <v>7978.1760000000004</v>
      </c>
      <c r="I51" s="7">
        <v>3358.52225</v>
      </c>
      <c r="J51" s="7"/>
      <c r="K51" s="2" t="s">
        <v>9</v>
      </c>
    </row>
    <row r="52" spans="1:11" ht="15.75" hidden="1" customHeight="1">
      <c r="A52" s="3">
        <v>51</v>
      </c>
      <c r="B52" s="2" t="s">
        <v>47</v>
      </c>
      <c r="C52" s="4" t="s">
        <v>46</v>
      </c>
      <c r="D52" s="3"/>
      <c r="E52" s="7">
        <v>3110.4</v>
      </c>
      <c r="F52" s="5" t="s">
        <v>18</v>
      </c>
      <c r="G52" s="7">
        <v>2.7</v>
      </c>
      <c r="H52" s="7">
        <v>8398.08</v>
      </c>
      <c r="I52" s="7">
        <v>5937.2349450000002</v>
      </c>
      <c r="J52" s="7"/>
      <c r="K52" s="2" t="s">
        <v>9</v>
      </c>
    </row>
    <row r="53" spans="1:11" ht="15.75" hidden="1" customHeight="1">
      <c r="A53" s="3">
        <v>52</v>
      </c>
      <c r="B53" s="2" t="s">
        <v>47</v>
      </c>
      <c r="C53" s="4" t="s">
        <v>46</v>
      </c>
      <c r="D53" s="3"/>
      <c r="E53" s="7">
        <v>2073.6</v>
      </c>
      <c r="F53" s="5" t="s">
        <v>18</v>
      </c>
      <c r="G53" s="7">
        <v>2.7</v>
      </c>
      <c r="H53" s="7">
        <v>5598.72</v>
      </c>
      <c r="I53" s="7">
        <v>3381.2341500000002</v>
      </c>
      <c r="J53" s="7"/>
      <c r="K53" s="2" t="s">
        <v>9</v>
      </c>
    </row>
    <row r="54" spans="1:11" ht="15.75" hidden="1" customHeight="1">
      <c r="A54" s="3">
        <v>53</v>
      </c>
      <c r="B54" s="2" t="s">
        <v>47</v>
      </c>
      <c r="C54" s="4" t="s">
        <v>46</v>
      </c>
      <c r="D54" s="3"/>
      <c r="E54" s="7">
        <v>2073.6</v>
      </c>
      <c r="F54" s="5" t="s">
        <v>18</v>
      </c>
      <c r="G54" s="7">
        <v>2.7</v>
      </c>
      <c r="H54" s="7">
        <v>5598.72</v>
      </c>
      <c r="I54" s="7">
        <v>8445.9459459999998</v>
      </c>
      <c r="J54" s="7"/>
      <c r="K54" s="2" t="s">
        <v>9</v>
      </c>
    </row>
    <row r="55" spans="1:11" ht="15.75" hidden="1" customHeight="1">
      <c r="A55" s="3">
        <v>54</v>
      </c>
      <c r="B55" s="2" t="s">
        <v>47</v>
      </c>
      <c r="C55" s="4" t="s">
        <v>46</v>
      </c>
      <c r="D55" s="3"/>
      <c r="E55" s="7">
        <v>4147.2</v>
      </c>
      <c r="F55" s="5" t="s">
        <v>18</v>
      </c>
      <c r="G55" s="7">
        <v>2.7</v>
      </c>
      <c r="H55" s="7">
        <v>11197.44</v>
      </c>
      <c r="I55" s="7">
        <v>5794.7019870000004</v>
      </c>
      <c r="J55" s="7"/>
      <c r="K55" s="2" t="s">
        <v>9</v>
      </c>
    </row>
    <row r="56" spans="1:11" ht="15.75" hidden="1" customHeight="1">
      <c r="A56" s="3">
        <v>55</v>
      </c>
      <c r="B56" s="2" t="s">
        <v>47</v>
      </c>
      <c r="C56" s="4" t="s">
        <v>46</v>
      </c>
      <c r="D56" s="3"/>
      <c r="E56" s="7">
        <v>6220.8</v>
      </c>
      <c r="F56" s="5" t="s">
        <v>18</v>
      </c>
      <c r="G56" s="7">
        <v>2.7</v>
      </c>
      <c r="H56" s="7">
        <v>16796.16</v>
      </c>
      <c r="I56" s="7">
        <v>8278.1456949999993</v>
      </c>
      <c r="J56" s="7"/>
      <c r="K56" s="2" t="s">
        <v>9</v>
      </c>
    </row>
    <row r="57" spans="1:11" ht="15.75" hidden="1" customHeight="1">
      <c r="A57" s="3">
        <v>56</v>
      </c>
      <c r="B57" s="2" t="s">
        <v>47</v>
      </c>
      <c r="C57" s="4" t="s">
        <v>46</v>
      </c>
      <c r="D57" s="3"/>
      <c r="E57" s="7">
        <v>2073.6</v>
      </c>
      <c r="F57" s="5" t="s">
        <v>18</v>
      </c>
      <c r="G57" s="7">
        <v>2.7</v>
      </c>
      <c r="H57" s="7">
        <v>5598.72</v>
      </c>
      <c r="I57" s="7">
        <v>14206.787689999999</v>
      </c>
      <c r="J57" s="7"/>
      <c r="K57" s="2" t="s">
        <v>9</v>
      </c>
    </row>
    <row r="58" spans="1:11" ht="15.75" hidden="1" customHeight="1">
      <c r="A58" s="3">
        <v>57</v>
      </c>
      <c r="B58" s="2" t="s">
        <v>47</v>
      </c>
      <c r="C58" s="4" t="s">
        <v>46</v>
      </c>
      <c r="D58" s="3"/>
      <c r="E58" s="7">
        <v>2073.6</v>
      </c>
      <c r="F58" s="5" t="s">
        <v>18</v>
      </c>
      <c r="G58" s="7">
        <v>2.7</v>
      </c>
      <c r="H58" s="7">
        <v>5598.72</v>
      </c>
      <c r="I58" s="7">
        <v>6578.9473680000001</v>
      </c>
      <c r="J58" s="7"/>
      <c r="K58" s="2" t="s">
        <v>9</v>
      </c>
    </row>
    <row r="59" spans="1:11" ht="15.75" hidden="1" customHeight="1">
      <c r="A59" s="3">
        <v>58</v>
      </c>
      <c r="B59" s="2" t="s">
        <v>47</v>
      </c>
      <c r="C59" s="4" t="s">
        <v>46</v>
      </c>
      <c r="D59" s="3"/>
      <c r="E59" s="7">
        <v>1479.52</v>
      </c>
      <c r="F59" s="5" t="s">
        <v>18</v>
      </c>
      <c r="G59" s="7">
        <v>2.5</v>
      </c>
      <c r="H59" s="7">
        <v>3698.8</v>
      </c>
      <c r="I59" s="7">
        <v>6172.8395060000003</v>
      </c>
      <c r="J59" s="7"/>
      <c r="K59" s="2" t="s">
        <v>9</v>
      </c>
    </row>
    <row r="60" spans="1:11" ht="15.75" hidden="1" customHeight="1">
      <c r="A60" s="3">
        <v>59</v>
      </c>
      <c r="B60" s="2" t="s">
        <v>47</v>
      </c>
      <c r="C60" s="4" t="s">
        <v>46</v>
      </c>
      <c r="D60" s="3"/>
      <c r="E60" s="7">
        <v>725</v>
      </c>
      <c r="F60" s="5" t="s">
        <v>18</v>
      </c>
      <c r="G60" s="7">
        <v>2.7</v>
      </c>
      <c r="H60" s="7">
        <v>1957.5</v>
      </c>
      <c r="I60" s="7">
        <v>5980.8612439999997</v>
      </c>
      <c r="J60" s="7"/>
      <c r="K60" s="2" t="s">
        <v>9</v>
      </c>
    </row>
    <row r="61" spans="1:11" ht="15.75" hidden="1" customHeight="1">
      <c r="A61" s="3">
        <v>60</v>
      </c>
      <c r="B61" s="2" t="s">
        <v>47</v>
      </c>
      <c r="C61" s="4" t="s">
        <v>46</v>
      </c>
      <c r="D61" s="3"/>
      <c r="E61" s="7">
        <v>2799.36</v>
      </c>
      <c r="F61" s="5" t="s">
        <v>18</v>
      </c>
      <c r="G61" s="7">
        <v>2.7</v>
      </c>
      <c r="H61" s="7">
        <v>7558.2719999999999</v>
      </c>
      <c r="I61" s="7">
        <v>10869.56522</v>
      </c>
      <c r="J61" s="7"/>
      <c r="K61" s="2" t="s">
        <v>9</v>
      </c>
    </row>
    <row r="62" spans="1:11" ht="15.75" hidden="1" customHeight="1">
      <c r="A62" s="3">
        <v>61</v>
      </c>
      <c r="B62" s="2" t="s">
        <v>47</v>
      </c>
      <c r="C62" s="4" t="s">
        <v>46</v>
      </c>
      <c r="D62" s="3"/>
      <c r="E62" s="7">
        <v>3991.68</v>
      </c>
      <c r="F62" s="5" t="s">
        <v>18</v>
      </c>
      <c r="G62" s="7">
        <v>2.7</v>
      </c>
      <c r="H62" s="7">
        <v>10777.536</v>
      </c>
      <c r="I62" s="7">
        <v>3101.7964069999998</v>
      </c>
      <c r="J62" s="7"/>
      <c r="K62" s="2" t="s">
        <v>9</v>
      </c>
    </row>
    <row r="63" spans="1:11" ht="15.75" hidden="1" customHeight="1">
      <c r="A63" s="3">
        <v>62</v>
      </c>
      <c r="B63" s="9" t="s">
        <v>51</v>
      </c>
      <c r="C63" s="9" t="s">
        <v>48</v>
      </c>
      <c r="D63" s="8" t="s">
        <v>49</v>
      </c>
      <c r="E63" s="8">
        <v>64800</v>
      </c>
      <c r="F63" s="9" t="s">
        <v>50</v>
      </c>
      <c r="G63" s="8">
        <v>8190</v>
      </c>
      <c r="H63" s="8">
        <v>530712000</v>
      </c>
      <c r="I63" s="8">
        <v>300000000</v>
      </c>
      <c r="J63" s="8"/>
      <c r="K63" s="2" t="s">
        <v>52</v>
      </c>
    </row>
    <row r="64" spans="1:11" ht="15.75" hidden="1" customHeight="1">
      <c r="A64" s="3">
        <v>63</v>
      </c>
      <c r="B64" s="9" t="s">
        <v>51</v>
      </c>
      <c r="C64" s="9" t="s">
        <v>48</v>
      </c>
      <c r="D64" s="8" t="s">
        <v>53</v>
      </c>
      <c r="E64" s="8">
        <v>24</v>
      </c>
      <c r="F64" s="9" t="s">
        <v>54</v>
      </c>
      <c r="G64" s="8">
        <v>1000000</v>
      </c>
      <c r="H64" s="8">
        <v>24000000</v>
      </c>
      <c r="I64" s="8">
        <v>100000000</v>
      </c>
      <c r="J64" s="8"/>
      <c r="K64" s="2" t="s">
        <v>52</v>
      </c>
    </row>
    <row r="65" spans="1:11" ht="15.75" hidden="1" customHeight="1">
      <c r="A65" s="3">
        <v>64</v>
      </c>
      <c r="B65" s="9" t="s">
        <v>51</v>
      </c>
      <c r="C65" s="9" t="s">
        <v>48</v>
      </c>
      <c r="D65" s="8" t="s">
        <v>55</v>
      </c>
      <c r="E65" s="8">
        <v>60750</v>
      </c>
      <c r="F65" s="9" t="s">
        <v>50</v>
      </c>
      <c r="G65" s="8">
        <v>13237.5</v>
      </c>
      <c r="H65" s="8">
        <v>804178125</v>
      </c>
      <c r="I65" s="8">
        <v>200000000</v>
      </c>
      <c r="J65" s="8"/>
      <c r="K65" s="2" t="s">
        <v>52</v>
      </c>
    </row>
    <row r="66" spans="1:11" ht="15.75" hidden="1" customHeight="1">
      <c r="A66" s="3">
        <v>65</v>
      </c>
      <c r="B66" s="9" t="s">
        <v>51</v>
      </c>
      <c r="C66" s="9" t="s">
        <v>48</v>
      </c>
      <c r="D66" s="8" t="s">
        <v>53</v>
      </c>
      <c r="E66" s="8">
        <v>28</v>
      </c>
      <c r="F66" s="9" t="s">
        <v>54</v>
      </c>
      <c r="G66" s="8">
        <v>1000000</v>
      </c>
      <c r="H66" s="8">
        <v>25000000</v>
      </c>
      <c r="I66" s="8">
        <v>250000000</v>
      </c>
      <c r="J66" s="8"/>
      <c r="K66" s="2" t="s">
        <v>52</v>
      </c>
    </row>
    <row r="67" spans="1:11" ht="15.75" hidden="1" customHeight="1">
      <c r="A67" s="3">
        <v>66</v>
      </c>
      <c r="B67" s="9" t="s">
        <v>51</v>
      </c>
      <c r="C67" s="9" t="s">
        <v>48</v>
      </c>
      <c r="D67" s="8" t="s">
        <v>56</v>
      </c>
      <c r="E67" s="8">
        <v>13320</v>
      </c>
      <c r="F67" s="9" t="s">
        <v>50</v>
      </c>
      <c r="G67" s="8">
        <v>8122.5</v>
      </c>
      <c r="H67" s="8">
        <v>108191700</v>
      </c>
      <c r="I67" s="8">
        <v>22300000</v>
      </c>
      <c r="J67" s="8"/>
      <c r="K67" s="2" t="s">
        <v>52</v>
      </c>
    </row>
    <row r="68" spans="1:11" ht="15.75" hidden="1" customHeight="1">
      <c r="A68" s="3">
        <v>67</v>
      </c>
      <c r="B68" s="9" t="s">
        <v>51</v>
      </c>
      <c r="C68" s="9" t="s">
        <v>48</v>
      </c>
      <c r="D68" s="8" t="s">
        <v>57</v>
      </c>
      <c r="E68" s="8">
        <v>9990</v>
      </c>
      <c r="F68" s="9" t="s">
        <v>50</v>
      </c>
      <c r="G68" s="8">
        <v>11122.5</v>
      </c>
      <c r="H68" s="8">
        <v>111113775</v>
      </c>
      <c r="I68" s="8">
        <v>150000000</v>
      </c>
      <c r="J68" s="8"/>
      <c r="K68" s="2" t="s">
        <v>52</v>
      </c>
    </row>
    <row r="69" spans="1:11" ht="15.75" hidden="1" customHeight="1">
      <c r="A69" s="3">
        <v>68</v>
      </c>
      <c r="B69" s="9" t="s">
        <v>51</v>
      </c>
      <c r="C69" s="9" t="s">
        <v>48</v>
      </c>
      <c r="D69" s="8" t="s">
        <v>58</v>
      </c>
      <c r="E69" s="8">
        <v>9990</v>
      </c>
      <c r="F69" s="9" t="s">
        <v>50</v>
      </c>
      <c r="G69" s="8">
        <v>8122.5</v>
      </c>
      <c r="H69" s="8">
        <v>81143775</v>
      </c>
      <c r="I69" s="8">
        <v>150000000</v>
      </c>
      <c r="J69" s="8"/>
      <c r="K69" s="2" t="s">
        <v>52</v>
      </c>
    </row>
    <row r="70" spans="1:11" ht="15.75" hidden="1" customHeight="1">
      <c r="A70" s="3">
        <v>69</v>
      </c>
      <c r="B70" s="9" t="s">
        <v>51</v>
      </c>
      <c r="C70" s="9" t="s">
        <v>48</v>
      </c>
      <c r="D70" s="8" t="s">
        <v>59</v>
      </c>
      <c r="E70" s="8">
        <v>11880</v>
      </c>
      <c r="F70" s="9" t="s">
        <v>50</v>
      </c>
      <c r="G70" s="8">
        <v>6825</v>
      </c>
      <c r="H70" s="8">
        <v>81081000</v>
      </c>
      <c r="I70" s="3"/>
      <c r="J70" s="3"/>
      <c r="K70" s="3"/>
    </row>
    <row r="71" spans="1:11" ht="15.75" hidden="1" customHeight="1">
      <c r="A71" s="3">
        <v>70</v>
      </c>
      <c r="B71" s="9" t="s">
        <v>51</v>
      </c>
      <c r="C71" s="9" t="s">
        <v>48</v>
      </c>
      <c r="D71" s="8" t="s">
        <v>53</v>
      </c>
      <c r="E71" s="8">
        <v>14</v>
      </c>
      <c r="F71" s="9" t="s">
        <v>54</v>
      </c>
      <c r="G71" s="8">
        <v>1000000</v>
      </c>
      <c r="H71" s="8">
        <v>14000000</v>
      </c>
      <c r="I71" s="3"/>
      <c r="J71" s="3"/>
      <c r="K71" s="3"/>
    </row>
    <row r="72" spans="1:11" ht="15.75" hidden="1" customHeight="1">
      <c r="A72" s="3">
        <v>71</v>
      </c>
      <c r="B72" s="9" t="s">
        <v>51</v>
      </c>
      <c r="C72" s="9" t="s">
        <v>48</v>
      </c>
      <c r="D72" s="8" t="s">
        <v>60</v>
      </c>
      <c r="E72" s="8">
        <v>22680</v>
      </c>
      <c r="F72" s="9" t="s">
        <v>50</v>
      </c>
      <c r="G72" s="8">
        <v>5625</v>
      </c>
      <c r="H72" s="8">
        <v>127575000</v>
      </c>
      <c r="I72" s="3"/>
      <c r="J72" s="3"/>
      <c r="K72" s="3"/>
    </row>
    <row r="73" spans="1:11" ht="15.75" hidden="1" customHeight="1">
      <c r="A73" s="3">
        <v>72</v>
      </c>
      <c r="B73" s="9" t="s">
        <v>51</v>
      </c>
      <c r="C73" s="9" t="s">
        <v>48</v>
      </c>
      <c r="D73" s="8" t="s">
        <v>61</v>
      </c>
      <c r="E73" s="8">
        <v>47</v>
      </c>
      <c r="F73" s="9" t="s">
        <v>18</v>
      </c>
      <c r="G73" s="8">
        <v>221250</v>
      </c>
      <c r="H73" s="8">
        <v>10398750</v>
      </c>
      <c r="I73" s="3"/>
      <c r="J73" s="3"/>
      <c r="K73" s="3"/>
    </row>
    <row r="74" spans="1:11" ht="15.75" hidden="1" customHeight="1">
      <c r="A74" s="3">
        <v>73</v>
      </c>
      <c r="B74" s="9" t="s">
        <v>51</v>
      </c>
      <c r="C74" s="9" t="s">
        <v>48</v>
      </c>
      <c r="D74" s="8" t="s">
        <v>62</v>
      </c>
      <c r="E74" s="8">
        <v>288</v>
      </c>
      <c r="F74" s="9" t="s">
        <v>18</v>
      </c>
      <c r="G74" s="8">
        <v>247500</v>
      </c>
      <c r="H74" s="8">
        <v>71280000</v>
      </c>
      <c r="I74" s="3"/>
      <c r="J74" s="3"/>
      <c r="K74" s="3"/>
    </row>
    <row r="75" spans="1:11" ht="15.75" hidden="1" customHeight="1">
      <c r="A75" s="3">
        <v>74</v>
      </c>
      <c r="B75" s="9" t="s">
        <v>51</v>
      </c>
      <c r="C75" s="9" t="s">
        <v>48</v>
      </c>
      <c r="D75" s="8" t="s">
        <v>53</v>
      </c>
      <c r="E75" s="8">
        <v>14</v>
      </c>
      <c r="F75" s="9" t="s">
        <v>54</v>
      </c>
      <c r="G75" s="8">
        <v>1000000</v>
      </c>
      <c r="H75" s="8">
        <v>14000000</v>
      </c>
      <c r="I75" s="3"/>
      <c r="J75" s="3"/>
      <c r="K75" s="3"/>
    </row>
    <row r="76" spans="1:11" ht="15.75" hidden="1" customHeight="1">
      <c r="A76" s="3">
        <v>75</v>
      </c>
      <c r="B76" s="2" t="s">
        <v>64</v>
      </c>
      <c r="C76" s="2" t="s">
        <v>11</v>
      </c>
      <c r="D76" s="2" t="s">
        <v>63</v>
      </c>
      <c r="E76" s="3"/>
      <c r="F76" s="3"/>
      <c r="G76" s="3"/>
      <c r="H76" s="2">
        <v>6933</v>
      </c>
      <c r="I76" s="2">
        <v>6933</v>
      </c>
      <c r="J76" s="2"/>
      <c r="K76" s="2" t="s">
        <v>9</v>
      </c>
    </row>
    <row r="77" spans="1:11" ht="15.75" customHeight="1">
      <c r="A77" s="3"/>
      <c r="B77" s="3"/>
      <c r="C77" s="3"/>
      <c r="D77" s="3"/>
      <c r="E77" s="3"/>
      <c r="F77" s="3"/>
      <c r="G77" s="3"/>
      <c r="H77" s="18"/>
      <c r="I77" s="3"/>
      <c r="J77" s="3"/>
      <c r="K77" s="2" t="s">
        <v>9</v>
      </c>
    </row>
    <row r="78" spans="1:11" ht="15.75" customHeight="1">
      <c r="A78" s="1"/>
      <c r="B78" s="1"/>
      <c r="C78" s="1"/>
      <c r="D78" s="1"/>
      <c r="E78" s="1"/>
      <c r="F78" s="1"/>
      <c r="G78" s="1"/>
      <c r="H78" s="19"/>
      <c r="I78" s="1"/>
      <c r="J78" s="1"/>
      <c r="K78" s="1"/>
    </row>
    <row r="79" spans="1:11" ht="15.75" customHeight="1">
      <c r="A79" s="1"/>
      <c r="B79" s="1"/>
      <c r="C79" s="1"/>
      <c r="D79" s="1"/>
      <c r="E79" s="1"/>
      <c r="F79" s="1"/>
      <c r="G79" s="1"/>
      <c r="H79" s="19"/>
      <c r="I79" s="1"/>
      <c r="J79" s="1"/>
      <c r="K79" s="1"/>
    </row>
    <row r="80" spans="1:11" ht="15.75" customHeight="1">
      <c r="A80" s="1"/>
      <c r="B80" s="1"/>
      <c r="C80" s="1"/>
      <c r="D80" s="1"/>
      <c r="E80" s="1"/>
      <c r="F80" s="1"/>
      <c r="G80" s="1"/>
      <c r="H80" s="19"/>
      <c r="I80" s="1"/>
      <c r="J80" s="1"/>
      <c r="K80" s="1"/>
    </row>
    <row r="81" spans="1:11" ht="15.75" customHeight="1">
      <c r="A81" s="1"/>
      <c r="B81" s="1"/>
      <c r="C81" s="1"/>
      <c r="D81" s="1"/>
      <c r="E81" s="1"/>
      <c r="F81" s="1"/>
      <c r="G81" s="1"/>
      <c r="H81" s="19"/>
      <c r="I81" s="1"/>
      <c r="J81" s="1"/>
      <c r="K81" s="1"/>
    </row>
    <row r="82" spans="1:11" ht="15.75" customHeight="1">
      <c r="A82" s="1"/>
      <c r="B82" s="1"/>
      <c r="C82" s="1"/>
      <c r="D82" s="1"/>
      <c r="E82" s="1"/>
      <c r="F82" s="1"/>
      <c r="G82" s="1"/>
      <c r="H82" s="19"/>
      <c r="I82" s="1"/>
      <c r="J82" s="1"/>
      <c r="K82" s="1"/>
    </row>
    <row r="83" spans="1:11" ht="15.75" customHeight="1">
      <c r="A83" s="1"/>
      <c r="B83" s="1"/>
      <c r="C83" s="1"/>
      <c r="D83" s="1"/>
      <c r="E83" s="1"/>
      <c r="F83" s="1"/>
      <c r="G83" s="1"/>
      <c r="H83" s="19"/>
      <c r="I83" s="1"/>
      <c r="J83" s="1"/>
      <c r="K83" s="1"/>
    </row>
    <row r="84" spans="1:11" ht="15.75" customHeight="1">
      <c r="A84" s="1"/>
      <c r="B84" s="1"/>
      <c r="C84" s="1"/>
      <c r="D84" s="1"/>
      <c r="E84" s="1"/>
      <c r="F84" s="1"/>
      <c r="G84" s="1"/>
      <c r="H84" s="19"/>
      <c r="I84" s="1"/>
      <c r="J84" s="1"/>
      <c r="K84" s="1"/>
    </row>
    <row r="85" spans="1:11" ht="15.75" customHeight="1">
      <c r="A85" s="1"/>
      <c r="B85" s="1"/>
      <c r="C85" s="1"/>
      <c r="D85" s="1"/>
      <c r="E85" s="1"/>
      <c r="F85" s="1"/>
      <c r="G85" s="1"/>
      <c r="H85" s="19"/>
      <c r="I85" s="1"/>
      <c r="J85" s="1"/>
      <c r="K85" s="1"/>
    </row>
    <row r="86" spans="1:11" ht="15.75" customHeight="1">
      <c r="A86" s="1"/>
      <c r="B86" s="1"/>
      <c r="C86" s="1"/>
      <c r="D86" s="1"/>
      <c r="E86" s="1"/>
      <c r="F86" s="1"/>
      <c r="G86" s="1"/>
      <c r="H86" s="19"/>
      <c r="I86" s="1"/>
      <c r="J86" s="1"/>
      <c r="K86" s="1"/>
    </row>
    <row r="87" spans="1:11" ht="15.75" customHeight="1">
      <c r="A87" s="1"/>
      <c r="B87" s="1"/>
      <c r="C87" s="1"/>
      <c r="D87" s="1"/>
      <c r="E87" s="1"/>
      <c r="F87" s="1"/>
      <c r="G87" s="1"/>
      <c r="H87" s="19"/>
      <c r="I87" s="1"/>
      <c r="J87" s="1"/>
      <c r="K87" s="1"/>
    </row>
    <row r="88" spans="1:11" ht="15.75" customHeight="1">
      <c r="A88" s="1"/>
      <c r="B88" s="1"/>
      <c r="C88" s="1"/>
      <c r="D88" s="1"/>
      <c r="E88" s="1"/>
      <c r="F88" s="1"/>
      <c r="G88" s="1"/>
      <c r="H88" s="19"/>
      <c r="I88" s="1"/>
      <c r="J88" s="1"/>
      <c r="K88" s="1"/>
    </row>
    <row r="89" spans="1:11" ht="15.75" customHeight="1">
      <c r="A89" s="1"/>
      <c r="B89" s="1"/>
      <c r="C89" s="1"/>
      <c r="D89" s="1"/>
      <c r="E89" s="1"/>
      <c r="F89" s="1"/>
      <c r="G89" s="1"/>
      <c r="H89" s="19"/>
      <c r="I89" s="1"/>
      <c r="J89" s="1"/>
      <c r="K89" s="1"/>
    </row>
    <row r="90" spans="1:11" ht="15.75" customHeight="1">
      <c r="A90" s="1"/>
      <c r="B90" s="1"/>
      <c r="C90" s="1"/>
      <c r="D90" s="1"/>
      <c r="E90" s="1"/>
      <c r="F90" s="1"/>
      <c r="G90" s="1"/>
      <c r="H90" s="19"/>
      <c r="I90" s="1"/>
      <c r="J90" s="1"/>
      <c r="K90" s="1"/>
    </row>
    <row r="91" spans="1:11" ht="15.75" customHeight="1">
      <c r="A91" s="1"/>
      <c r="B91" s="1"/>
      <c r="C91" s="1"/>
      <c r="D91" s="1"/>
      <c r="E91" s="1"/>
      <c r="F91" s="1"/>
      <c r="G91" s="1"/>
      <c r="H91" s="19"/>
      <c r="I91" s="1"/>
      <c r="J91" s="1"/>
      <c r="K91" s="1"/>
    </row>
    <row r="92" spans="1:11" ht="15.75" customHeight="1">
      <c r="A92" s="1"/>
      <c r="B92" s="1"/>
      <c r="C92" s="1"/>
      <c r="D92" s="1"/>
      <c r="E92" s="1"/>
      <c r="F92" s="1"/>
      <c r="G92" s="1"/>
      <c r="H92" s="19"/>
      <c r="I92" s="1"/>
      <c r="J92" s="1"/>
      <c r="K92" s="1"/>
    </row>
    <row r="93" spans="1:11" ht="15.75" customHeight="1">
      <c r="A93" s="1"/>
      <c r="B93" s="1"/>
      <c r="C93" s="1"/>
      <c r="D93" s="1"/>
      <c r="E93" s="1"/>
      <c r="F93" s="1"/>
      <c r="G93" s="1"/>
      <c r="H93" s="19"/>
      <c r="I93" s="1"/>
      <c r="J93" s="1"/>
      <c r="K93" s="1"/>
    </row>
    <row r="94" spans="1:11" ht="15.75" customHeight="1">
      <c r="A94" s="1"/>
      <c r="B94" s="1"/>
      <c r="C94" s="1"/>
      <c r="D94" s="1"/>
      <c r="E94" s="1"/>
      <c r="F94" s="1"/>
      <c r="G94" s="1"/>
      <c r="H94" s="19"/>
      <c r="I94" s="1"/>
      <c r="J94" s="1"/>
      <c r="K94" s="1"/>
    </row>
    <row r="95" spans="1:11" ht="15.75" customHeight="1">
      <c r="A95" s="1"/>
      <c r="B95" s="1"/>
      <c r="C95" s="1"/>
      <c r="D95" s="1"/>
      <c r="E95" s="1"/>
      <c r="F95" s="1"/>
      <c r="G95" s="1"/>
      <c r="H95" s="19"/>
      <c r="I95" s="1"/>
      <c r="J95" s="1"/>
      <c r="K95" s="1"/>
    </row>
    <row r="96" spans="1:11" ht="15.75" customHeight="1">
      <c r="A96" s="1"/>
      <c r="B96" s="1"/>
      <c r="C96" s="1"/>
      <c r="D96" s="1"/>
      <c r="E96" s="1"/>
      <c r="F96" s="1"/>
      <c r="G96" s="1"/>
      <c r="H96" s="19"/>
      <c r="I96" s="1"/>
      <c r="J96" s="1"/>
      <c r="K96" s="1"/>
    </row>
    <row r="97" spans="1:11" ht="15.75" customHeight="1">
      <c r="A97" s="1"/>
      <c r="B97" s="1"/>
      <c r="C97" s="1"/>
      <c r="D97" s="1"/>
      <c r="E97" s="1"/>
      <c r="F97" s="1"/>
      <c r="G97" s="1"/>
      <c r="H97" s="19"/>
      <c r="I97" s="1"/>
      <c r="J97" s="1"/>
      <c r="K97" s="1"/>
    </row>
    <row r="98" spans="1:11" ht="15.75" customHeight="1">
      <c r="A98" s="1"/>
      <c r="B98" s="1"/>
      <c r="C98" s="1"/>
      <c r="D98" s="1"/>
      <c r="E98" s="1"/>
      <c r="F98" s="1"/>
      <c r="G98" s="1"/>
      <c r="H98" s="19"/>
      <c r="I98" s="1"/>
      <c r="J98" s="1"/>
      <c r="K98" s="1"/>
    </row>
    <row r="99" spans="1:11" ht="15.75" customHeight="1">
      <c r="A99" s="1"/>
      <c r="B99" s="1"/>
      <c r="C99" s="1"/>
      <c r="D99" s="1"/>
      <c r="E99" s="1"/>
      <c r="F99" s="1"/>
      <c r="G99" s="1"/>
      <c r="H99" s="19"/>
      <c r="I99" s="1"/>
      <c r="J99" s="1"/>
      <c r="K99" s="1"/>
    </row>
    <row r="100" spans="1:11" ht="15.75" customHeight="1">
      <c r="A100" s="1"/>
      <c r="B100" s="1"/>
      <c r="C100" s="1"/>
      <c r="D100" s="1"/>
      <c r="E100" s="1"/>
      <c r="F100" s="1"/>
      <c r="G100" s="1"/>
      <c r="H100" s="19"/>
      <c r="I100" s="1"/>
      <c r="J100" s="1"/>
      <c r="K100" s="1"/>
    </row>
    <row r="101" spans="1:11" ht="15.75" customHeight="1">
      <c r="A101" s="1"/>
      <c r="B101" s="1"/>
      <c r="C101" s="1"/>
      <c r="D101" s="1"/>
      <c r="E101" s="1"/>
      <c r="F101" s="1"/>
      <c r="G101" s="1"/>
      <c r="H101" s="19"/>
      <c r="I101" s="1"/>
      <c r="J101" s="1"/>
      <c r="K101" s="1"/>
    </row>
    <row r="102" spans="1:11" ht="15.75" customHeight="1">
      <c r="A102" s="1"/>
      <c r="B102" s="1"/>
      <c r="C102" s="1"/>
      <c r="D102" s="1"/>
      <c r="E102" s="1"/>
      <c r="F102" s="1"/>
      <c r="G102" s="1"/>
      <c r="H102" s="19"/>
      <c r="I102" s="1"/>
      <c r="J102" s="1"/>
      <c r="K102" s="1"/>
    </row>
    <row r="103" spans="1:11" ht="15.75" customHeight="1">
      <c r="A103" s="1"/>
      <c r="B103" s="1"/>
      <c r="C103" s="1"/>
      <c r="D103" s="1"/>
      <c r="E103" s="1"/>
      <c r="F103" s="1"/>
      <c r="G103" s="1"/>
      <c r="H103" s="19"/>
      <c r="I103" s="1"/>
      <c r="J103" s="1"/>
      <c r="K103" s="1"/>
    </row>
    <row r="104" spans="1:11" ht="15.75" customHeight="1">
      <c r="A104" s="1"/>
      <c r="B104" s="1"/>
      <c r="C104" s="1"/>
      <c r="D104" s="1"/>
      <c r="E104" s="1"/>
      <c r="F104" s="1"/>
      <c r="G104" s="1"/>
      <c r="H104" s="19"/>
      <c r="I104" s="1"/>
      <c r="J104" s="1"/>
      <c r="K104" s="1"/>
    </row>
    <row r="105" spans="1:11" ht="15.75" customHeight="1">
      <c r="A105" s="1"/>
      <c r="B105" s="1"/>
      <c r="C105" s="1"/>
      <c r="D105" s="1"/>
      <c r="E105" s="1"/>
      <c r="F105" s="1"/>
      <c r="G105" s="1"/>
      <c r="H105" s="19"/>
      <c r="I105" s="1"/>
      <c r="J105" s="1"/>
      <c r="K105" s="1"/>
    </row>
    <row r="106" spans="1:11" ht="15.75" customHeight="1">
      <c r="A106" s="1"/>
      <c r="B106" s="1"/>
      <c r="C106" s="1"/>
      <c r="D106" s="1"/>
      <c r="E106" s="1"/>
      <c r="F106" s="1"/>
      <c r="G106" s="1"/>
      <c r="H106" s="19"/>
      <c r="I106" s="1"/>
      <c r="J106" s="1"/>
      <c r="K106" s="1"/>
    </row>
    <row r="107" spans="1:11" ht="15.75" customHeight="1">
      <c r="A107" s="1"/>
      <c r="B107" s="1"/>
      <c r="C107" s="1"/>
      <c r="D107" s="1"/>
      <c r="E107" s="1"/>
      <c r="F107" s="1"/>
      <c r="G107" s="1"/>
      <c r="H107" s="19"/>
      <c r="I107" s="1"/>
      <c r="J107" s="1"/>
      <c r="K107" s="1"/>
    </row>
    <row r="108" spans="1:11" ht="15.75" customHeight="1">
      <c r="A108" s="1"/>
      <c r="B108" s="1"/>
      <c r="C108" s="1"/>
      <c r="D108" s="1"/>
      <c r="E108" s="1"/>
      <c r="F108" s="1"/>
      <c r="G108" s="1"/>
      <c r="H108" s="19"/>
      <c r="I108" s="1"/>
      <c r="J108" s="1"/>
      <c r="K108" s="1"/>
    </row>
    <row r="109" spans="1:11" ht="15.75" customHeight="1">
      <c r="A109" s="1"/>
      <c r="B109" s="1"/>
      <c r="C109" s="1"/>
      <c r="D109" s="1"/>
      <c r="E109" s="1"/>
      <c r="F109" s="1"/>
      <c r="G109" s="1"/>
      <c r="H109" s="19"/>
      <c r="I109" s="1"/>
      <c r="J109" s="1"/>
      <c r="K109" s="1"/>
    </row>
    <row r="110" spans="1:11" ht="15.75" customHeight="1">
      <c r="A110" s="1"/>
      <c r="B110" s="1"/>
      <c r="C110" s="1"/>
      <c r="D110" s="1"/>
      <c r="E110" s="1"/>
      <c r="F110" s="1"/>
      <c r="G110" s="1"/>
      <c r="H110" s="19"/>
      <c r="I110" s="1"/>
      <c r="J110" s="1"/>
      <c r="K110" s="1"/>
    </row>
    <row r="111" spans="1:11" ht="15.75" customHeight="1">
      <c r="A111" s="1"/>
      <c r="B111" s="1"/>
      <c r="C111" s="1"/>
      <c r="D111" s="1"/>
      <c r="E111" s="1"/>
      <c r="F111" s="1"/>
      <c r="G111" s="1"/>
      <c r="H111" s="19"/>
      <c r="I111" s="1"/>
      <c r="J111" s="1"/>
      <c r="K111" s="1"/>
    </row>
    <row r="112" spans="1:11" ht="15.75" customHeight="1">
      <c r="A112" s="1"/>
      <c r="B112" s="1"/>
      <c r="C112" s="1"/>
      <c r="D112" s="1"/>
      <c r="E112" s="1"/>
      <c r="F112" s="1"/>
      <c r="G112" s="1"/>
      <c r="H112" s="19"/>
      <c r="I112" s="1"/>
      <c r="J112" s="1"/>
      <c r="K112" s="1"/>
    </row>
    <row r="113" spans="1:11" ht="15.75" customHeight="1">
      <c r="A113" s="1"/>
      <c r="B113" s="1"/>
      <c r="C113" s="1"/>
      <c r="D113" s="1"/>
      <c r="E113" s="1"/>
      <c r="F113" s="1"/>
      <c r="G113" s="1"/>
      <c r="H113" s="19"/>
      <c r="I113" s="1"/>
      <c r="J113" s="1"/>
      <c r="K113" s="1"/>
    </row>
  </sheetData>
  <autoFilter ref="A1:K76">
    <filterColumn colId="1">
      <filters>
        <filter val="دیوار پوشش سیمان پارت"/>
      </filters>
    </filterColumn>
  </autoFilter>
  <pageMargins left="0.7" right="0.7" top="0.75" bottom="0.7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0"/>
  <sheetViews>
    <sheetView zoomScale="110" zoomScaleNormal="110" workbookViewId="0">
      <selection activeCell="A3" sqref="A3:E16"/>
    </sheetView>
  </sheetViews>
  <sheetFormatPr defaultColWidth="14.375" defaultRowHeight="15" customHeight="1"/>
  <cols>
    <col min="1" max="1" width="8.75" customWidth="1"/>
    <col min="2" max="2" width="18.875" bestFit="1" customWidth="1"/>
    <col min="3" max="3" width="13.375" bestFit="1" customWidth="1"/>
    <col min="4" max="4" width="17.625" bestFit="1" customWidth="1"/>
    <col min="5" max="5" width="12" bestFit="1" customWidth="1"/>
    <col min="6" max="7" width="8.75" customWidth="1"/>
  </cols>
  <sheetData>
    <row r="1" spans="1:5" ht="15" customHeight="1">
      <c r="B1" s="12" t="s">
        <v>6</v>
      </c>
      <c r="C1" t="s">
        <v>9</v>
      </c>
      <c r="E1" s="16" t="s">
        <v>74</v>
      </c>
    </row>
    <row r="2" spans="1:5" ht="15" customHeight="1">
      <c r="E2">
        <f>C2-D2</f>
        <v>0</v>
      </c>
    </row>
    <row r="3" spans="1:5" ht="15" customHeight="1">
      <c r="A3" s="16" t="s">
        <v>0</v>
      </c>
      <c r="B3" s="12" t="s">
        <v>65</v>
      </c>
      <c r="C3" t="s">
        <v>72</v>
      </c>
      <c r="D3" t="s">
        <v>73</v>
      </c>
      <c r="E3" t="e">
        <f t="shared" ref="E3:E15" si="0">C3-D3</f>
        <v>#VALUE!</v>
      </c>
    </row>
    <row r="4" spans="1:5" ht="15" customHeight="1">
      <c r="B4" s="13" t="s">
        <v>10</v>
      </c>
      <c r="C4" s="14">
        <v>38000</v>
      </c>
      <c r="D4" s="14">
        <v>37151</v>
      </c>
      <c r="E4">
        <f t="shared" si="0"/>
        <v>849</v>
      </c>
    </row>
    <row r="5" spans="1:5" ht="15" customHeight="1">
      <c r="B5" s="13" t="s">
        <v>19</v>
      </c>
      <c r="C5" s="14">
        <v>216303.50880000001</v>
      </c>
      <c r="D5" s="14">
        <v>177520</v>
      </c>
      <c r="E5">
        <f t="shared" si="0"/>
        <v>38783.508800000011</v>
      </c>
    </row>
    <row r="6" spans="1:5" ht="15" customHeight="1">
      <c r="B6" s="13" t="s">
        <v>13</v>
      </c>
      <c r="C6" s="14">
        <v>4414</v>
      </c>
      <c r="D6" s="14">
        <v>6200</v>
      </c>
      <c r="E6">
        <f t="shared" si="0"/>
        <v>-1786</v>
      </c>
    </row>
    <row r="7" spans="1:5" ht="15" customHeight="1">
      <c r="B7" s="13" t="s">
        <v>43</v>
      </c>
      <c r="C7" s="14">
        <v>10477</v>
      </c>
      <c r="D7" s="14">
        <v>10477</v>
      </c>
      <c r="E7">
        <f t="shared" si="0"/>
        <v>0</v>
      </c>
    </row>
    <row r="8" spans="1:5" ht="15" customHeight="1">
      <c r="B8" s="13" t="s">
        <v>24</v>
      </c>
      <c r="C8" s="14">
        <v>1004.62</v>
      </c>
      <c r="D8" s="14">
        <v>1004.62</v>
      </c>
      <c r="E8">
        <f t="shared" si="0"/>
        <v>0</v>
      </c>
    </row>
    <row r="9" spans="1:5" ht="15" customHeight="1">
      <c r="B9" s="13" t="s">
        <v>34</v>
      </c>
      <c r="C9" s="14">
        <v>10872</v>
      </c>
      <c r="D9" s="14">
        <v>10872</v>
      </c>
      <c r="E9">
        <f t="shared" si="0"/>
        <v>0</v>
      </c>
    </row>
    <row r="10" spans="1:5" ht="15" customHeight="1">
      <c r="B10" s="13" t="s">
        <v>16</v>
      </c>
      <c r="C10" s="14">
        <v>19278.3</v>
      </c>
      <c r="D10" s="14">
        <v>19278.3</v>
      </c>
      <c r="E10">
        <f t="shared" si="0"/>
        <v>0</v>
      </c>
    </row>
    <row r="11" spans="1:5" ht="15" customHeight="1">
      <c r="B11" s="13" t="s">
        <v>36</v>
      </c>
      <c r="C11" s="14">
        <v>9717</v>
      </c>
      <c r="D11" s="14">
        <v>9717</v>
      </c>
      <c r="E11">
        <f t="shared" si="0"/>
        <v>0</v>
      </c>
    </row>
    <row r="12" spans="1:5" ht="15" customHeight="1">
      <c r="B12" s="13" t="s">
        <v>30</v>
      </c>
      <c r="C12" s="14">
        <v>13369.824000000001</v>
      </c>
      <c r="D12" s="14">
        <v>12000</v>
      </c>
      <c r="E12">
        <f t="shared" si="0"/>
        <v>1369.8240000000005</v>
      </c>
    </row>
    <row r="13" spans="1:5" ht="15" customHeight="1">
      <c r="B13" s="13" t="s">
        <v>47</v>
      </c>
      <c r="C13" s="14">
        <v>139355.386</v>
      </c>
      <c r="D13" s="14">
        <v>105636.15991700001</v>
      </c>
      <c r="E13">
        <f t="shared" si="0"/>
        <v>33719.226082999987</v>
      </c>
    </row>
    <row r="14" spans="1:5" ht="15" customHeight="1">
      <c r="B14" s="13" t="s">
        <v>64</v>
      </c>
      <c r="C14" s="14">
        <v>6933</v>
      </c>
      <c r="D14" s="14">
        <v>6933</v>
      </c>
      <c r="E14">
        <f t="shared" si="0"/>
        <v>0</v>
      </c>
    </row>
    <row r="15" spans="1:5" ht="15" customHeight="1">
      <c r="B15" s="13" t="s">
        <v>70</v>
      </c>
      <c r="C15" s="14"/>
      <c r="D15" s="14"/>
      <c r="E15">
        <f t="shared" si="0"/>
        <v>0</v>
      </c>
    </row>
    <row r="16" spans="1:5" ht="15" customHeight="1">
      <c r="B16" s="13" t="s">
        <v>71</v>
      </c>
      <c r="C16" s="14">
        <v>469724.63880000002</v>
      </c>
      <c r="D16" s="14">
        <v>396789.07991700002</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01"/>
  <sheetViews>
    <sheetView rightToLeft="1" tabSelected="1" topLeftCell="A16" workbookViewId="0">
      <selection activeCell="G25" sqref="G25"/>
    </sheetView>
  </sheetViews>
  <sheetFormatPr defaultColWidth="14.375" defaultRowHeight="15" customHeight="1"/>
  <cols>
    <col min="1" max="1" width="5.625" customWidth="1"/>
    <col min="2" max="2" width="18.375" customWidth="1"/>
    <col min="3" max="3" width="11.75" style="22" customWidth="1"/>
    <col min="4" max="4" width="11" style="46" customWidth="1"/>
    <col min="5" max="5" width="45.625" customWidth="1"/>
    <col min="6" max="6" width="10.125" style="20" customWidth="1"/>
    <col min="7" max="7" width="9.625" style="20" customWidth="1"/>
    <col min="8" max="8" width="7.625" style="20" customWidth="1"/>
    <col min="9" max="9" width="13.375" style="20" customWidth="1"/>
    <col min="10" max="10" width="27" customWidth="1"/>
  </cols>
  <sheetData>
    <row r="1" spans="1:10" ht="29.25" customHeight="1" thickBot="1">
      <c r="A1" s="71" t="s">
        <v>90</v>
      </c>
      <c r="B1" s="72"/>
      <c r="C1" s="72"/>
      <c r="D1" s="72"/>
      <c r="E1" s="72"/>
      <c r="F1" s="72"/>
      <c r="G1" s="72"/>
      <c r="H1" s="72"/>
      <c r="I1" s="72"/>
      <c r="J1" s="73"/>
    </row>
    <row r="2" spans="1:10" s="24" customFormat="1" ht="50.1" customHeight="1" thickBot="1">
      <c r="A2" s="25" t="s">
        <v>0</v>
      </c>
      <c r="B2" s="26" t="s">
        <v>65</v>
      </c>
      <c r="C2" s="26" t="s">
        <v>75</v>
      </c>
      <c r="D2" s="42" t="s">
        <v>78</v>
      </c>
      <c r="E2" s="26" t="s">
        <v>95</v>
      </c>
      <c r="F2" s="38" t="s">
        <v>89</v>
      </c>
      <c r="G2" s="38" t="s">
        <v>76</v>
      </c>
      <c r="H2" s="38" t="s">
        <v>77</v>
      </c>
      <c r="I2" s="55" t="s">
        <v>109</v>
      </c>
      <c r="J2" s="27" t="s">
        <v>6</v>
      </c>
    </row>
    <row r="3" spans="1:10" ht="30" customHeight="1">
      <c r="A3" s="28">
        <v>1</v>
      </c>
      <c r="B3" s="29" t="s">
        <v>10</v>
      </c>
      <c r="C3" s="29" t="s">
        <v>7</v>
      </c>
      <c r="D3" s="43" t="s">
        <v>85</v>
      </c>
      <c r="E3" s="30" t="s">
        <v>94</v>
      </c>
      <c r="F3" s="39">
        <v>38000</v>
      </c>
      <c r="G3" s="39">
        <v>37151</v>
      </c>
      <c r="H3" s="39">
        <v>849</v>
      </c>
      <c r="I3" s="59" t="s">
        <v>110</v>
      </c>
      <c r="J3" s="31"/>
    </row>
    <row r="4" spans="1:10" ht="51">
      <c r="A4" s="32">
        <v>2</v>
      </c>
      <c r="B4" s="21" t="s">
        <v>19</v>
      </c>
      <c r="C4" s="21" t="s">
        <v>14</v>
      </c>
      <c r="D4" s="44" t="s">
        <v>96</v>
      </c>
      <c r="E4" s="23" t="s">
        <v>93</v>
      </c>
      <c r="F4" s="40">
        <v>216303.50880000001</v>
      </c>
      <c r="G4" s="40">
        <v>177520</v>
      </c>
      <c r="H4" s="40">
        <v>38783.508800000011</v>
      </c>
      <c r="I4" s="56" t="s">
        <v>113</v>
      </c>
      <c r="J4" s="62"/>
    </row>
    <row r="5" spans="1:10" ht="30" customHeight="1">
      <c r="A5" s="32">
        <v>3</v>
      </c>
      <c r="B5" s="21" t="s">
        <v>13</v>
      </c>
      <c r="C5" s="21" t="s">
        <v>79</v>
      </c>
      <c r="D5" s="45" t="s">
        <v>86</v>
      </c>
      <c r="E5" s="21" t="s">
        <v>97</v>
      </c>
      <c r="F5" s="40">
        <v>6200</v>
      </c>
      <c r="G5" s="40">
        <v>6200</v>
      </c>
      <c r="H5" s="40">
        <v>0</v>
      </c>
      <c r="I5" s="60" t="s">
        <v>111</v>
      </c>
      <c r="J5" s="33"/>
    </row>
    <row r="6" spans="1:10" ht="30" customHeight="1">
      <c r="A6" s="32">
        <v>4</v>
      </c>
      <c r="B6" s="21" t="s">
        <v>80</v>
      </c>
      <c r="C6" s="21" t="s">
        <v>7</v>
      </c>
      <c r="D6" s="45" t="s">
        <v>87</v>
      </c>
      <c r="E6" s="21">
        <v>14030426</v>
      </c>
      <c r="F6" s="40">
        <v>10477</v>
      </c>
      <c r="G6" s="40">
        <v>10477</v>
      </c>
      <c r="H6" s="40">
        <v>0</v>
      </c>
      <c r="I6" s="60" t="s">
        <v>111</v>
      </c>
      <c r="J6" s="33"/>
    </row>
    <row r="7" spans="1:10" ht="30" customHeight="1">
      <c r="A7" s="32">
        <v>5</v>
      </c>
      <c r="B7" s="21" t="s">
        <v>24</v>
      </c>
      <c r="C7" s="21" t="s">
        <v>22</v>
      </c>
      <c r="D7" s="45" t="s">
        <v>87</v>
      </c>
      <c r="E7" s="21">
        <v>662</v>
      </c>
      <c r="F7" s="40">
        <v>1004.62</v>
      </c>
      <c r="G7" s="40">
        <v>1004.62</v>
      </c>
      <c r="H7" s="40">
        <v>0</v>
      </c>
      <c r="I7" s="60" t="s">
        <v>111</v>
      </c>
      <c r="J7" s="33"/>
    </row>
    <row r="8" spans="1:10" ht="30" customHeight="1">
      <c r="A8" s="32">
        <v>6</v>
      </c>
      <c r="B8" s="21" t="s">
        <v>34</v>
      </c>
      <c r="C8" s="23" t="s">
        <v>33</v>
      </c>
      <c r="D8" s="45" t="s">
        <v>87</v>
      </c>
      <c r="E8" s="21">
        <v>2721</v>
      </c>
      <c r="F8" s="40">
        <v>10872</v>
      </c>
      <c r="G8" s="40">
        <v>10872</v>
      </c>
      <c r="H8" s="40">
        <v>0</v>
      </c>
      <c r="I8" s="60" t="s">
        <v>111</v>
      </c>
      <c r="J8" s="33"/>
    </row>
    <row r="9" spans="1:10" ht="27" customHeight="1">
      <c r="A9" s="32">
        <v>7</v>
      </c>
      <c r="B9" s="21" t="s">
        <v>36</v>
      </c>
      <c r="C9" s="21" t="s">
        <v>14</v>
      </c>
      <c r="D9" s="45"/>
      <c r="E9" s="21"/>
      <c r="F9" s="40">
        <v>28995.3</v>
      </c>
      <c r="G9" s="40">
        <v>28995.3</v>
      </c>
      <c r="H9" s="40">
        <v>0</v>
      </c>
      <c r="I9" s="60" t="s">
        <v>111</v>
      </c>
      <c r="J9" s="33"/>
    </row>
    <row r="10" spans="1:10" ht="76.5" customHeight="1">
      <c r="A10" s="32">
        <v>8</v>
      </c>
      <c r="B10" s="21" t="s">
        <v>30</v>
      </c>
      <c r="C10" s="21" t="s">
        <v>48</v>
      </c>
      <c r="D10" s="45" t="s">
        <v>88</v>
      </c>
      <c r="E10" s="21">
        <v>14020816</v>
      </c>
      <c r="F10" s="40">
        <v>13369.824000000001</v>
      </c>
      <c r="G10" s="40">
        <v>12000</v>
      </c>
      <c r="H10" s="40">
        <v>1369.8240000000005</v>
      </c>
      <c r="I10" s="61" t="s">
        <v>111</v>
      </c>
      <c r="J10" s="63" t="s">
        <v>108</v>
      </c>
    </row>
    <row r="11" spans="1:10" ht="92.25" customHeight="1">
      <c r="A11" s="32">
        <v>9</v>
      </c>
      <c r="B11" s="21" t="s">
        <v>47</v>
      </c>
      <c r="C11" s="21" t="s">
        <v>46</v>
      </c>
      <c r="D11" s="45" t="s">
        <v>98</v>
      </c>
      <c r="E11" s="23" t="s">
        <v>99</v>
      </c>
      <c r="F11" s="40">
        <v>139355.386</v>
      </c>
      <c r="G11" s="40">
        <v>105636.15991700001</v>
      </c>
      <c r="H11" s="40">
        <v>33719.226082999987</v>
      </c>
      <c r="I11" s="56" t="s">
        <v>112</v>
      </c>
      <c r="J11" s="62" t="s">
        <v>114</v>
      </c>
    </row>
    <row r="12" spans="1:10" ht="47.25" customHeight="1">
      <c r="A12" s="32">
        <v>10</v>
      </c>
      <c r="B12" s="21" t="s">
        <v>64</v>
      </c>
      <c r="C12" s="23" t="s">
        <v>92</v>
      </c>
      <c r="D12" s="44" t="s">
        <v>106</v>
      </c>
      <c r="E12" s="21" t="s">
        <v>100</v>
      </c>
      <c r="F12" s="40">
        <v>6933</v>
      </c>
      <c r="G12" s="40">
        <v>6933</v>
      </c>
      <c r="H12" s="40">
        <v>0</v>
      </c>
      <c r="I12" s="56" t="s">
        <v>117</v>
      </c>
      <c r="J12" s="47" t="s">
        <v>116</v>
      </c>
    </row>
    <row r="13" spans="1:10" ht="19.5" customHeight="1">
      <c r="A13" s="32">
        <v>11</v>
      </c>
      <c r="B13" s="23" t="s">
        <v>51</v>
      </c>
      <c r="C13" s="23" t="s">
        <v>48</v>
      </c>
      <c r="D13" s="44" t="s">
        <v>88</v>
      </c>
      <c r="E13" s="23" t="s">
        <v>101</v>
      </c>
      <c r="F13" s="41">
        <v>36412</v>
      </c>
      <c r="G13" s="41">
        <v>21314</v>
      </c>
      <c r="H13" s="41">
        <v>15098</v>
      </c>
      <c r="I13" s="56" t="s">
        <v>115</v>
      </c>
      <c r="J13" s="47"/>
    </row>
    <row r="14" spans="1:10" ht="94.5" customHeight="1">
      <c r="A14" s="32">
        <v>12</v>
      </c>
      <c r="B14" s="23" t="s">
        <v>81</v>
      </c>
      <c r="C14" s="23" t="s">
        <v>48</v>
      </c>
      <c r="D14" s="44" t="s">
        <v>102</v>
      </c>
      <c r="E14" s="23" t="s">
        <v>103</v>
      </c>
      <c r="F14" s="41">
        <v>39113</v>
      </c>
      <c r="G14" s="41">
        <v>25740</v>
      </c>
      <c r="H14" s="41">
        <v>13373</v>
      </c>
      <c r="I14" s="56" t="s">
        <v>115</v>
      </c>
      <c r="J14" s="47" t="s">
        <v>118</v>
      </c>
    </row>
    <row r="15" spans="1:10" ht="45">
      <c r="A15" s="32">
        <v>13</v>
      </c>
      <c r="B15" s="23" t="s">
        <v>82</v>
      </c>
      <c r="C15" s="23" t="s">
        <v>48</v>
      </c>
      <c r="D15" s="44" t="s">
        <v>86</v>
      </c>
      <c r="E15" s="23">
        <v>1207</v>
      </c>
      <c r="F15" s="41">
        <v>16344</v>
      </c>
      <c r="G15" s="41">
        <v>4000</v>
      </c>
      <c r="H15" s="41">
        <v>12344</v>
      </c>
      <c r="I15" s="56" t="s">
        <v>119</v>
      </c>
      <c r="J15" s="47" t="s">
        <v>120</v>
      </c>
    </row>
    <row r="16" spans="1:10" ht="30" customHeight="1">
      <c r="A16" s="32">
        <v>14</v>
      </c>
      <c r="B16" s="23" t="s">
        <v>104</v>
      </c>
      <c r="C16" s="23" t="s">
        <v>91</v>
      </c>
      <c r="D16" s="44" t="s">
        <v>105</v>
      </c>
      <c r="E16" s="23">
        <v>719</v>
      </c>
      <c r="F16" s="41">
        <v>1477</v>
      </c>
      <c r="G16" s="41">
        <v>1477</v>
      </c>
      <c r="H16" s="41">
        <v>0</v>
      </c>
      <c r="I16" s="56"/>
      <c r="J16" s="48"/>
    </row>
    <row r="17" spans="1:10" ht="37.5" customHeight="1" thickBot="1">
      <c r="A17" s="34">
        <v>15</v>
      </c>
      <c r="B17" s="35" t="s">
        <v>83</v>
      </c>
      <c r="C17" s="36" t="s">
        <v>84</v>
      </c>
      <c r="D17" s="49" t="s">
        <v>106</v>
      </c>
      <c r="E17" s="36" t="s">
        <v>107</v>
      </c>
      <c r="F17" s="50">
        <v>303.07</v>
      </c>
      <c r="G17" s="50">
        <v>303.07</v>
      </c>
      <c r="H17" s="51">
        <v>0</v>
      </c>
      <c r="I17" s="57"/>
      <c r="J17" s="52"/>
    </row>
    <row r="18" spans="1:10" ht="37.5" customHeight="1" thickBot="1">
      <c r="A18" s="54">
        <v>16</v>
      </c>
      <c r="B18" s="64" t="s">
        <v>122</v>
      </c>
      <c r="C18" s="65" t="s">
        <v>123</v>
      </c>
      <c r="D18" s="70" t="s">
        <v>111</v>
      </c>
      <c r="E18" s="66"/>
      <c r="F18" s="67"/>
      <c r="G18" s="67"/>
      <c r="H18" s="68"/>
      <c r="I18" s="58"/>
      <c r="J18" s="69"/>
    </row>
    <row r="19" spans="1:10" ht="30" customHeight="1" thickBot="1">
      <c r="A19" s="74" t="s">
        <v>121</v>
      </c>
      <c r="B19" s="75"/>
      <c r="C19" s="75"/>
      <c r="D19" s="75"/>
      <c r="E19" s="76"/>
      <c r="F19" s="53">
        <f>SUM(F3:F17)</f>
        <v>565159.70880000002</v>
      </c>
      <c r="G19" s="53">
        <f>SUM(G3:G17)</f>
        <v>449623.14991700003</v>
      </c>
      <c r="H19" s="53">
        <f>SUM(H3:H17)</f>
        <v>115536.55888299999</v>
      </c>
      <c r="I19" s="58"/>
      <c r="J19" s="37"/>
    </row>
    <row r="20" spans="1:10" ht="15" customHeight="1">
      <c r="G20" s="20">
        <v>447960</v>
      </c>
    </row>
    <row r="21" spans="1:10" ht="15" customHeight="1">
      <c r="G21" s="20">
        <f>G19-G20</f>
        <v>1663.1499170000316</v>
      </c>
    </row>
    <row r="22" spans="1:10" ht="15.75" customHeight="1"/>
    <row r="23" spans="1:10" ht="15.75" customHeight="1"/>
    <row r="24" spans="1:10" ht="15.75" customHeight="1"/>
    <row r="25" spans="1:10" ht="15.75" customHeight="1"/>
    <row r="26" spans="1:10" ht="15.75" customHeight="1"/>
    <row r="27" spans="1:10" ht="15.75" customHeight="1"/>
    <row r="28" spans="1:10" ht="15.75" customHeight="1"/>
    <row r="29" spans="1:10" ht="15.75" customHeight="1"/>
    <row r="30" spans="1:10" ht="15.75" customHeight="1"/>
    <row r="31" spans="1:10" ht="15.75" customHeight="1"/>
    <row r="32" spans="1:10"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sheetData>
  <mergeCells count="2">
    <mergeCell ref="A1:J1"/>
    <mergeCell ref="A19:E19"/>
  </mergeCells>
  <pageMargins left="0.25" right="0.25" top="0.75" bottom="0.75" header="0.3" footer="0.3"/>
  <pageSetup scale="64" fitToWidth="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Abas</dc:creator>
  <cp:lastModifiedBy>pc</cp:lastModifiedBy>
  <cp:lastPrinted>2026-07-05T17:11:22Z</cp:lastPrinted>
  <dcterms:created xsi:type="dcterms:W3CDTF">2026-06-17T19:26:13Z</dcterms:created>
  <dcterms:modified xsi:type="dcterms:W3CDTF">2026-07-17T18:14:33Z</dcterms:modified>
</cp:coreProperties>
</file>